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E0B660F9-F2FF-4146-A06B-5F7C2187D283}" xr6:coauthVersionLast="36" xr6:coauthVersionMax="36" xr10:uidLastSave="{00000000-0000-0000-0000-000000000000}"/>
  <bookViews>
    <workbookView xWindow="0" yWindow="0" windowWidth="28800" windowHeight="12225" firstSheet="2" activeTab="2" xr2:uid="{00000000-000D-0000-FFFF-FFFF00000000}"/>
  </bookViews>
  <sheets>
    <sheet name="Лист1" sheetId="1" state="hidden" r:id="rId1"/>
    <sheet name="штатка на 01.02.2020" sheetId="4" state="hidden" r:id="rId2"/>
    <sheet name="штатка " sheetId="9" r:id="rId3"/>
    <sheet name="Лист2" sheetId="10" r:id="rId4"/>
    <sheet name="2024" sheetId="11" r:id="rId5"/>
    <sheet name="Штатное1" sheetId="8" state="hidden" r:id="rId6"/>
  </sheets>
  <definedNames>
    <definedName name="_xlnm.Print_Titles" localSheetId="4">'2024'!$121:$123</definedName>
    <definedName name="_xlnm.Print_Titles" localSheetId="2">'штатка '!$121:$123</definedName>
    <definedName name="_xlnm.Print_Area" localSheetId="4">'2024'!$A$1:$AB$207</definedName>
    <definedName name="_xlnm.Print_Area" localSheetId="2">'штатка '!$A$1:$AB$213</definedName>
    <definedName name="_xlnm.Print_Area" localSheetId="5">Штатное1!$A$1:$X$104</definedName>
  </definedNames>
  <calcPr calcId="191029"/>
</workbook>
</file>

<file path=xl/calcChain.xml><?xml version="1.0" encoding="utf-8"?>
<calcChain xmlns="http://schemas.openxmlformats.org/spreadsheetml/2006/main">
  <c r="P176" i="11" l="1"/>
  <c r="P154" i="11"/>
  <c r="P158" i="11"/>
  <c r="P143" i="11"/>
  <c r="P133" i="11"/>
  <c r="AB199" i="11"/>
  <c r="AB198" i="11"/>
  <c r="X197" i="11"/>
  <c r="O212" i="11" s="1"/>
  <c r="W197" i="11"/>
  <c r="U197" i="11"/>
  <c r="R197" i="11"/>
  <c r="N197" i="11"/>
  <c r="M197" i="11"/>
  <c r="O213" i="11" s="1"/>
  <c r="L197" i="11"/>
  <c r="K197" i="11"/>
  <c r="I197" i="11"/>
  <c r="H197" i="11"/>
  <c r="F196" i="11"/>
  <c r="J196" i="11" s="1"/>
  <c r="Z195" i="11"/>
  <c r="AA195" i="11" s="1"/>
  <c r="F195" i="11"/>
  <c r="J195" i="11" s="1"/>
  <c r="P195" i="11" s="1"/>
  <c r="Z194" i="11"/>
  <c r="AA194" i="11" s="1"/>
  <c r="F194" i="11"/>
  <c r="J194" i="11" s="1"/>
  <c r="Z193" i="11"/>
  <c r="AA193" i="11" s="1"/>
  <c r="F193" i="11"/>
  <c r="J193" i="11" s="1"/>
  <c r="P193" i="11" s="1"/>
  <c r="Z192" i="11"/>
  <c r="AA192" i="11" s="1"/>
  <c r="F192" i="11"/>
  <c r="J192" i="11" s="1"/>
  <c r="F191" i="11"/>
  <c r="J191" i="11" s="1"/>
  <c r="P191" i="11" s="1"/>
  <c r="F190" i="11"/>
  <c r="J190" i="11" s="1"/>
  <c r="P190" i="11" s="1"/>
  <c r="F189" i="11"/>
  <c r="J189" i="11" s="1"/>
  <c r="P189" i="11" s="1"/>
  <c r="F188" i="11"/>
  <c r="J188" i="11" s="1"/>
  <c r="P188" i="11" s="1"/>
  <c r="F187" i="11"/>
  <c r="J187" i="11" s="1"/>
  <c r="P187" i="11" s="1"/>
  <c r="AA186" i="11"/>
  <c r="F186" i="11"/>
  <c r="J186" i="11" s="1"/>
  <c r="P186" i="11" s="1"/>
  <c r="J185" i="11"/>
  <c r="Z185" i="11" s="1"/>
  <c r="F185" i="11"/>
  <c r="F184" i="11"/>
  <c r="J184" i="11" s="1"/>
  <c r="J183" i="11"/>
  <c r="P183" i="11" s="1"/>
  <c r="F183" i="11"/>
  <c r="AA182" i="11"/>
  <c r="F182" i="11"/>
  <c r="J182" i="11" s="1"/>
  <c r="P182" i="11" s="1"/>
  <c r="AA181" i="11"/>
  <c r="F181" i="11"/>
  <c r="J181" i="11" s="1"/>
  <c r="P181" i="11" s="1"/>
  <c r="F180" i="11"/>
  <c r="J180" i="11" s="1"/>
  <c r="AA179" i="11"/>
  <c r="F179" i="11"/>
  <c r="J179" i="11" s="1"/>
  <c r="P179" i="11" s="1"/>
  <c r="F178" i="11"/>
  <c r="J178" i="11" s="1"/>
  <c r="P178" i="11" s="1"/>
  <c r="AA177" i="11"/>
  <c r="F177" i="11"/>
  <c r="J177" i="11" s="1"/>
  <c r="P177" i="11" s="1"/>
  <c r="F176" i="11"/>
  <c r="J176" i="11" s="1"/>
  <c r="J175" i="11"/>
  <c r="P175" i="11" s="1"/>
  <c r="F175" i="11"/>
  <c r="F174" i="11"/>
  <c r="J174" i="11" s="1"/>
  <c r="P174" i="11" s="1"/>
  <c r="AA173" i="11"/>
  <c r="Z173" i="11"/>
  <c r="F173" i="11"/>
  <c r="J173" i="11" s="1"/>
  <c r="AA172" i="11"/>
  <c r="Z172" i="11"/>
  <c r="F172" i="11"/>
  <c r="J172" i="11" s="1"/>
  <c r="P172" i="11" s="1"/>
  <c r="Z171" i="11"/>
  <c r="AA171" i="11" s="1"/>
  <c r="F171" i="11"/>
  <c r="J171" i="11" s="1"/>
  <c r="P171" i="11" s="1"/>
  <c r="Z170" i="11"/>
  <c r="AA170" i="11" s="1"/>
  <c r="F170" i="11"/>
  <c r="J170" i="11" s="1"/>
  <c r="P170" i="11" s="1"/>
  <c r="Z169" i="11"/>
  <c r="AA169" i="11" s="1"/>
  <c r="J169" i="11"/>
  <c r="P169" i="11" s="1"/>
  <c r="F169" i="11"/>
  <c r="Z168" i="11"/>
  <c r="AA168" i="11" s="1"/>
  <c r="F168" i="11"/>
  <c r="J168" i="11" s="1"/>
  <c r="P168" i="11" s="1"/>
  <c r="Z167" i="11"/>
  <c r="AA167" i="11" s="1"/>
  <c r="F167" i="11"/>
  <c r="J167" i="11" s="1"/>
  <c r="P167" i="11" s="1"/>
  <c r="Z166" i="11"/>
  <c r="AA166" i="11" s="1"/>
  <c r="F166" i="11"/>
  <c r="J166" i="11" s="1"/>
  <c r="P166" i="11" s="1"/>
  <c r="AA165" i="11"/>
  <c r="Z165" i="11"/>
  <c r="F165" i="11"/>
  <c r="J165" i="11" s="1"/>
  <c r="P165" i="11" s="1"/>
  <c r="AB165" i="11" s="1"/>
  <c r="AA164" i="11"/>
  <c r="Z164" i="11"/>
  <c r="F164" i="11"/>
  <c r="J164" i="11" s="1"/>
  <c r="P164" i="11" s="1"/>
  <c r="Z163" i="11"/>
  <c r="AA163" i="11" s="1"/>
  <c r="F163" i="11"/>
  <c r="J163" i="11" s="1"/>
  <c r="P163" i="11" s="1"/>
  <c r="Z162" i="11"/>
  <c r="AA162" i="11" s="1"/>
  <c r="F162" i="11"/>
  <c r="J162" i="11" s="1"/>
  <c r="P162" i="11" s="1"/>
  <c r="Z161" i="11"/>
  <c r="AA161" i="11" s="1"/>
  <c r="J161" i="11"/>
  <c r="P161" i="11" s="1"/>
  <c r="F161" i="11"/>
  <c r="Z160" i="11"/>
  <c r="AA160" i="11" s="1"/>
  <c r="F160" i="11"/>
  <c r="J160" i="11" s="1"/>
  <c r="P160" i="11" s="1"/>
  <c r="Z159" i="11"/>
  <c r="AA159" i="11" s="1"/>
  <c r="F159" i="11"/>
  <c r="J159" i="11" s="1"/>
  <c r="P159" i="11" s="1"/>
  <c r="Z158" i="11"/>
  <c r="AA158" i="11" s="1"/>
  <c r="F158" i="11"/>
  <c r="J158" i="11" s="1"/>
  <c r="AA157" i="11"/>
  <c r="Z157" i="11"/>
  <c r="F157" i="11"/>
  <c r="J157" i="11" s="1"/>
  <c r="P157" i="11" s="1"/>
  <c r="AB157" i="11" s="1"/>
  <c r="AA156" i="11"/>
  <c r="Z156" i="11"/>
  <c r="F156" i="11"/>
  <c r="J156" i="11" s="1"/>
  <c r="P156" i="11" s="1"/>
  <c r="AA155" i="11"/>
  <c r="J155" i="11"/>
  <c r="P155" i="11" s="1"/>
  <c r="F155" i="11"/>
  <c r="AA154" i="11"/>
  <c r="F154" i="11"/>
  <c r="J154" i="11" s="1"/>
  <c r="AA153" i="11"/>
  <c r="F153" i="11"/>
  <c r="J153" i="11" s="1"/>
  <c r="P153" i="11" s="1"/>
  <c r="F152" i="11"/>
  <c r="J152" i="11" s="1"/>
  <c r="F151" i="11"/>
  <c r="J151" i="11" s="1"/>
  <c r="F150" i="11"/>
  <c r="J150" i="11" s="1"/>
  <c r="F149" i="11"/>
  <c r="J149" i="11" s="1"/>
  <c r="F148" i="11"/>
  <c r="J148" i="11" s="1"/>
  <c r="F147" i="11"/>
  <c r="J147" i="11" s="1"/>
  <c r="F146" i="11"/>
  <c r="J146" i="11" s="1"/>
  <c r="AA145" i="11"/>
  <c r="F145" i="11"/>
  <c r="J145" i="11" s="1"/>
  <c r="P145" i="11" s="1"/>
  <c r="F144" i="11"/>
  <c r="J144" i="11" s="1"/>
  <c r="P144" i="11" s="1"/>
  <c r="F143" i="11"/>
  <c r="J143" i="11" s="1"/>
  <c r="J142" i="11"/>
  <c r="P142" i="11" s="1"/>
  <c r="F142" i="11"/>
  <c r="F141" i="11"/>
  <c r="J141" i="11" s="1"/>
  <c r="P141" i="11" s="1"/>
  <c r="F140" i="11"/>
  <c r="J140" i="11" s="1"/>
  <c r="P140" i="11" s="1"/>
  <c r="J139" i="11"/>
  <c r="O139" i="11" s="1"/>
  <c r="F138" i="11"/>
  <c r="J138" i="11" s="1"/>
  <c r="Z138" i="11" s="1"/>
  <c r="F137" i="11"/>
  <c r="J137" i="11" s="1"/>
  <c r="F136" i="11"/>
  <c r="J136" i="11" s="1"/>
  <c r="Z136" i="11" s="1"/>
  <c r="F135" i="11"/>
  <c r="J135" i="11" s="1"/>
  <c r="F134" i="11"/>
  <c r="J134" i="11" s="1"/>
  <c r="Z134" i="11" s="1"/>
  <c r="F133" i="11"/>
  <c r="J133" i="11" s="1"/>
  <c r="Z133" i="11" s="1"/>
  <c r="F132" i="11"/>
  <c r="J132" i="11" s="1"/>
  <c r="P132" i="11" s="1"/>
  <c r="F131" i="11"/>
  <c r="J131" i="11" s="1"/>
  <c r="O131" i="11" s="1"/>
  <c r="F130" i="11"/>
  <c r="F129" i="11"/>
  <c r="F128" i="11"/>
  <c r="O127" i="11"/>
  <c r="F127" i="11"/>
  <c r="J127" i="11" s="1"/>
  <c r="F126" i="11"/>
  <c r="J126" i="11" s="1"/>
  <c r="O126" i="11" s="1"/>
  <c r="Q126" i="11" s="1"/>
  <c r="O125" i="11"/>
  <c r="Q125" i="11" s="1"/>
  <c r="F125" i="11"/>
  <c r="J125" i="11" s="1"/>
  <c r="F124" i="11"/>
  <c r="J124" i="11" s="1"/>
  <c r="O124" i="11" s="1"/>
  <c r="AB97" i="11"/>
  <c r="AB96" i="11"/>
  <c r="W95" i="11"/>
  <c r="R95" i="11"/>
  <c r="M95" i="11"/>
  <c r="H95" i="11"/>
  <c r="F94" i="11"/>
  <c r="J94" i="11" s="1"/>
  <c r="Z93" i="11"/>
  <c r="AA93" i="11" s="1"/>
  <c r="F93" i="11"/>
  <c r="J93" i="11" s="1"/>
  <c r="F92" i="11"/>
  <c r="J92" i="11" s="1"/>
  <c r="F91" i="11"/>
  <c r="Z91" i="11" s="1"/>
  <c r="AA91" i="11" s="1"/>
  <c r="F90" i="11"/>
  <c r="J90" i="11" s="1"/>
  <c r="F89" i="11"/>
  <c r="Z89" i="11" s="1"/>
  <c r="AA89" i="11" s="1"/>
  <c r="Z88" i="11"/>
  <c r="K88" i="11"/>
  <c r="J88" i="11"/>
  <c r="F88" i="11"/>
  <c r="Z87" i="11"/>
  <c r="K87" i="11"/>
  <c r="J87" i="11"/>
  <c r="F87" i="11"/>
  <c r="Z86" i="11"/>
  <c r="K86" i="11"/>
  <c r="F86" i="11"/>
  <c r="J86" i="11" s="1"/>
  <c r="Z85" i="11"/>
  <c r="K85" i="11"/>
  <c r="F85" i="11"/>
  <c r="J85" i="11" s="1"/>
  <c r="Z84" i="11"/>
  <c r="AA84" i="11" s="1"/>
  <c r="K84" i="11"/>
  <c r="F84" i="11"/>
  <c r="J84" i="11" s="1"/>
  <c r="AB84" i="11" s="1"/>
  <c r="Z83" i="11"/>
  <c r="K83" i="11"/>
  <c r="F83" i="11"/>
  <c r="J83" i="11" s="1"/>
  <c r="F82" i="11"/>
  <c r="J82" i="11" s="1"/>
  <c r="J81" i="11"/>
  <c r="F81" i="11"/>
  <c r="F80" i="11"/>
  <c r="J80" i="11" s="1"/>
  <c r="Z80" i="11" s="1"/>
  <c r="AA80" i="11" s="1"/>
  <c r="AB80" i="11" s="1"/>
  <c r="AA79" i="11"/>
  <c r="L79" i="11"/>
  <c r="F79" i="11"/>
  <c r="J79" i="11" s="1"/>
  <c r="L78" i="11"/>
  <c r="AA78" i="11" s="1"/>
  <c r="AB78" i="11" s="1"/>
  <c r="F78" i="11"/>
  <c r="J78" i="11" s="1"/>
  <c r="L77" i="11"/>
  <c r="AA77" i="11" s="1"/>
  <c r="J77" i="11"/>
  <c r="F77" i="11"/>
  <c r="L76" i="11"/>
  <c r="AA76" i="11" s="1"/>
  <c r="F76" i="11"/>
  <c r="J76" i="11" s="1"/>
  <c r="AB76" i="11" s="1"/>
  <c r="AA75" i="11"/>
  <c r="L75" i="11"/>
  <c r="F75" i="11"/>
  <c r="J75" i="11" s="1"/>
  <c r="AB75" i="11" s="1"/>
  <c r="L74" i="11"/>
  <c r="AA74" i="11" s="1"/>
  <c r="F74" i="11"/>
  <c r="J74" i="11" s="1"/>
  <c r="L73" i="11"/>
  <c r="AA73" i="11" s="1"/>
  <c r="J73" i="11"/>
  <c r="F73" i="11"/>
  <c r="L72" i="11"/>
  <c r="AA72" i="11" s="1"/>
  <c r="F72" i="11"/>
  <c r="J72" i="11" s="1"/>
  <c r="AB72" i="11" s="1"/>
  <c r="AA71" i="11"/>
  <c r="L71" i="11"/>
  <c r="F71" i="11"/>
  <c r="J71" i="11" s="1"/>
  <c r="L70" i="11"/>
  <c r="AA70" i="11" s="1"/>
  <c r="AB70" i="11" s="1"/>
  <c r="F70" i="11"/>
  <c r="J70" i="11" s="1"/>
  <c r="L69" i="11"/>
  <c r="AA69" i="11" s="1"/>
  <c r="J69" i="11"/>
  <c r="F69" i="11"/>
  <c r="L68" i="11"/>
  <c r="AA68" i="11" s="1"/>
  <c r="F68" i="11"/>
  <c r="J68" i="11" s="1"/>
  <c r="AB68" i="11" s="1"/>
  <c r="AA67" i="11"/>
  <c r="L67" i="11"/>
  <c r="F67" i="11"/>
  <c r="J67" i="11" s="1"/>
  <c r="AB67" i="11" s="1"/>
  <c r="AA66" i="11"/>
  <c r="F66" i="11"/>
  <c r="J66" i="11" s="1"/>
  <c r="AB66" i="11" s="1"/>
  <c r="AA65" i="11"/>
  <c r="J65" i="11"/>
  <c r="F65" i="11"/>
  <c r="AA64" i="11"/>
  <c r="J64" i="11"/>
  <c r="AB64" i="11" s="1"/>
  <c r="F64" i="11"/>
  <c r="AA63" i="11"/>
  <c r="F63" i="11"/>
  <c r="J63" i="11" s="1"/>
  <c r="AB63" i="11" s="1"/>
  <c r="N62" i="11"/>
  <c r="AA62" i="11" s="1"/>
  <c r="F62" i="11"/>
  <c r="J62" i="11" s="1"/>
  <c r="AA61" i="11"/>
  <c r="J61" i="11"/>
  <c r="F61" i="11"/>
  <c r="N61" i="11" s="1"/>
  <c r="F60" i="11"/>
  <c r="J60" i="11" s="1"/>
  <c r="AA59" i="11"/>
  <c r="F59" i="11"/>
  <c r="J59" i="11" s="1"/>
  <c r="AA58" i="11"/>
  <c r="F58" i="11"/>
  <c r="J58" i="11" s="1"/>
  <c r="AB58" i="11" s="1"/>
  <c r="AA57" i="11"/>
  <c r="J57" i="11"/>
  <c r="F57" i="11"/>
  <c r="AA56" i="11"/>
  <c r="F56" i="11"/>
  <c r="J56" i="11" s="1"/>
  <c r="AB56" i="11" s="1"/>
  <c r="AA55" i="11"/>
  <c r="F55" i="11"/>
  <c r="J55" i="11" s="1"/>
  <c r="AB55" i="11" s="1"/>
  <c r="AA54" i="11"/>
  <c r="F54" i="11"/>
  <c r="J54" i="11" s="1"/>
  <c r="AA53" i="11"/>
  <c r="F53" i="11"/>
  <c r="J53" i="11" s="1"/>
  <c r="AB53" i="11" s="1"/>
  <c r="J52" i="11"/>
  <c r="F52" i="11"/>
  <c r="AA51" i="11"/>
  <c r="J51" i="11"/>
  <c r="AB51" i="11" s="1"/>
  <c r="F51" i="11"/>
  <c r="AA50" i="11"/>
  <c r="F50" i="11"/>
  <c r="J50" i="11" s="1"/>
  <c r="AB50" i="11" s="1"/>
  <c r="AA49" i="11"/>
  <c r="F49" i="11"/>
  <c r="J49" i="11" s="1"/>
  <c r="AB49" i="11" s="1"/>
  <c r="AA48" i="11"/>
  <c r="J48" i="11"/>
  <c r="F48" i="11"/>
  <c r="AA47" i="11"/>
  <c r="J47" i="11"/>
  <c r="AB47" i="11" s="1"/>
  <c r="F47" i="11"/>
  <c r="AA46" i="11"/>
  <c r="F46" i="11"/>
  <c r="J46" i="11" s="1"/>
  <c r="AB46" i="11" s="1"/>
  <c r="AA45" i="11"/>
  <c r="F45" i="11"/>
  <c r="J45" i="11" s="1"/>
  <c r="AB45" i="11" s="1"/>
  <c r="AA44" i="11"/>
  <c r="J44" i="11"/>
  <c r="F44" i="11"/>
  <c r="AA43" i="11"/>
  <c r="J43" i="11"/>
  <c r="AB43" i="11" s="1"/>
  <c r="F43" i="11"/>
  <c r="F42" i="11"/>
  <c r="J42" i="11" s="1"/>
  <c r="Z42" i="11" s="1"/>
  <c r="AA42" i="11" s="1"/>
  <c r="AB42" i="11" s="1"/>
  <c r="J41" i="11"/>
  <c r="Z41" i="11" s="1"/>
  <c r="AA41" i="11" s="1"/>
  <c r="F41" i="11"/>
  <c r="F40" i="11"/>
  <c r="J40" i="11" s="1"/>
  <c r="AA39" i="11"/>
  <c r="F39" i="11"/>
  <c r="J39" i="11" s="1"/>
  <c r="AA38" i="11"/>
  <c r="F38" i="11"/>
  <c r="J38" i="11" s="1"/>
  <c r="AB38" i="11" s="1"/>
  <c r="AA37" i="11"/>
  <c r="F37" i="11"/>
  <c r="J37" i="11" s="1"/>
  <c r="AA36" i="11"/>
  <c r="J36" i="11"/>
  <c r="AB36" i="11" s="1"/>
  <c r="F36" i="11"/>
  <c r="AA35" i="11"/>
  <c r="F35" i="11"/>
  <c r="J35" i="11" s="1"/>
  <c r="AB35" i="11" s="1"/>
  <c r="Z34" i="11"/>
  <c r="AA34" i="11" s="1"/>
  <c r="J34" i="11"/>
  <c r="F34" i="11"/>
  <c r="F33" i="11"/>
  <c r="J33" i="11" s="1"/>
  <c r="Z32" i="11"/>
  <c r="J32" i="11"/>
  <c r="F32" i="11"/>
  <c r="F31" i="11"/>
  <c r="J31" i="11" s="1"/>
  <c r="Z31" i="11" s="1"/>
  <c r="J30" i="11"/>
  <c r="V30" i="11" s="1"/>
  <c r="F30" i="11"/>
  <c r="AA29" i="11"/>
  <c r="J29" i="11"/>
  <c r="AB29" i="11" s="1"/>
  <c r="F29" i="11"/>
  <c r="F28" i="11"/>
  <c r="J28" i="11" s="1"/>
  <c r="Z28" i="11" s="1"/>
  <c r="J27" i="11"/>
  <c r="Z27" i="11" s="1"/>
  <c r="F27" i="11"/>
  <c r="F26" i="11"/>
  <c r="J26" i="11" s="1"/>
  <c r="Z26" i="11" s="1"/>
  <c r="AA26" i="11" s="1"/>
  <c r="F25" i="11"/>
  <c r="J25" i="11" s="1"/>
  <c r="F24" i="11"/>
  <c r="J24" i="11" s="1"/>
  <c r="F23" i="11"/>
  <c r="J23" i="11" s="1"/>
  <c r="Z23" i="11" s="1"/>
  <c r="F22" i="11"/>
  <c r="J22" i="11" s="1"/>
  <c r="Z22" i="11" s="1"/>
  <c r="F21" i="11"/>
  <c r="J21" i="11" s="1"/>
  <c r="F20" i="11"/>
  <c r="J20" i="11" s="1"/>
  <c r="J19" i="11"/>
  <c r="F19" i="11"/>
  <c r="F18" i="11"/>
  <c r="J18" i="11" s="1"/>
  <c r="O18" i="11" s="1"/>
  <c r="O17" i="11"/>
  <c r="J17" i="11"/>
  <c r="Z17" i="11" s="1"/>
  <c r="F17" i="11"/>
  <c r="Z150" i="11" l="1"/>
  <c r="O150" i="11"/>
  <c r="Q150" i="11" s="1"/>
  <c r="P192" i="11"/>
  <c r="AB192" i="11" s="1"/>
  <c r="P194" i="11"/>
  <c r="AB194" i="11" s="1"/>
  <c r="Z196" i="11"/>
  <c r="AB196" i="11" s="1"/>
  <c r="O196" i="11"/>
  <c r="Q196" i="11" s="1"/>
  <c r="AA196" i="11" s="1"/>
  <c r="AA148" i="11"/>
  <c r="AB148" i="11" s="1"/>
  <c r="Z148" i="11"/>
  <c r="P148" i="11"/>
  <c r="P152" i="11"/>
  <c r="Z152" i="11" s="1"/>
  <c r="AA152" i="11" s="1"/>
  <c r="AB152" i="11" s="1"/>
  <c r="Z184" i="11"/>
  <c r="AA184" i="11" s="1"/>
  <c r="P184" i="11"/>
  <c r="Z21" i="11"/>
  <c r="O21" i="11"/>
  <c r="Z149" i="11"/>
  <c r="P149" i="11"/>
  <c r="P173" i="11"/>
  <c r="AB173" i="11"/>
  <c r="AA86" i="11"/>
  <c r="AB86" i="11" s="1"/>
  <c r="J89" i="11"/>
  <c r="Z90" i="11"/>
  <c r="AA90" i="11" s="1"/>
  <c r="AB90" i="11" s="1"/>
  <c r="Z92" i="11"/>
  <c r="AA92" i="11" s="1"/>
  <c r="AB92" i="11" s="1"/>
  <c r="O138" i="11"/>
  <c r="Z132" i="11"/>
  <c r="AB77" i="11"/>
  <c r="AB37" i="11"/>
  <c r="N60" i="11"/>
  <c r="AA60" i="11" s="1"/>
  <c r="AB60" i="11" s="1"/>
  <c r="AB62" i="11"/>
  <c r="AA88" i="11"/>
  <c r="AB88" i="11" s="1"/>
  <c r="O27" i="11"/>
  <c r="AB39" i="11"/>
  <c r="AB44" i="11"/>
  <c r="AB48" i="11"/>
  <c r="AB54" i="11"/>
  <c r="AB57" i="11"/>
  <c r="AB65" i="11"/>
  <c r="AB69" i="11"/>
  <c r="AB74" i="11"/>
  <c r="K95" i="11"/>
  <c r="J91" i="11"/>
  <c r="P146" i="11"/>
  <c r="Z146" i="11" s="1"/>
  <c r="AA146" i="11" s="1"/>
  <c r="Z188" i="11"/>
  <c r="AA188" i="11" s="1"/>
  <c r="AB188" i="11" s="1"/>
  <c r="Q18" i="11"/>
  <c r="Z25" i="11"/>
  <c r="AA25" i="11" s="1"/>
  <c r="AB25" i="11" s="1"/>
  <c r="Z33" i="11"/>
  <c r="O33" i="11"/>
  <c r="Z20" i="11"/>
  <c r="O20" i="11"/>
  <c r="O24" i="11"/>
  <c r="AA24" i="11" s="1"/>
  <c r="AB24" i="11" s="1"/>
  <c r="V95" i="11"/>
  <c r="S30" i="11"/>
  <c r="S95" i="11" s="1"/>
  <c r="O19" i="11"/>
  <c r="J128" i="11"/>
  <c r="Q139" i="11"/>
  <c r="Z151" i="11"/>
  <c r="O151" i="11"/>
  <c r="Z183" i="11"/>
  <c r="AA183" i="11" s="1"/>
  <c r="AB183" i="11" s="1"/>
  <c r="AB186" i="11"/>
  <c r="Z187" i="11"/>
  <c r="AA187" i="11" s="1"/>
  <c r="AB187" i="11" s="1"/>
  <c r="Z18" i="11"/>
  <c r="AA18" i="11" s="1"/>
  <c r="AB18" i="11" s="1"/>
  <c r="Q21" i="11"/>
  <c r="AA21" i="11" s="1"/>
  <c r="AB21" i="11" s="1"/>
  <c r="O22" i="11"/>
  <c r="AB26" i="11"/>
  <c r="Q27" i="11"/>
  <c r="AA27" i="11" s="1"/>
  <c r="AB27" i="11" s="1"/>
  <c r="O28" i="11"/>
  <c r="O31" i="11"/>
  <c r="AB34" i="11"/>
  <c r="Z40" i="11"/>
  <c r="AA40" i="11" s="1"/>
  <c r="AB40" i="11" s="1"/>
  <c r="Z52" i="11"/>
  <c r="AA52" i="11" s="1"/>
  <c r="AB59" i="11"/>
  <c r="Z82" i="11"/>
  <c r="AA82" i="11" s="1"/>
  <c r="AB82" i="11" s="1"/>
  <c r="AA87" i="11"/>
  <c r="AB87" i="11" s="1"/>
  <c r="AB91" i="11"/>
  <c r="N95" i="11"/>
  <c r="Z124" i="11"/>
  <c r="Z125" i="11"/>
  <c r="Z126" i="11"/>
  <c r="Y131" i="11"/>
  <c r="Z137" i="11"/>
  <c r="O137" i="11"/>
  <c r="Z139" i="11"/>
  <c r="Z143" i="11"/>
  <c r="AA143" i="11" s="1"/>
  <c r="AB143" i="11" s="1"/>
  <c r="Z144" i="11"/>
  <c r="AA144" i="11" s="1"/>
  <c r="AB144" i="11" s="1"/>
  <c r="AB161" i="11"/>
  <c r="AB177" i="11"/>
  <c r="Z178" i="11"/>
  <c r="AA178" i="11" s="1"/>
  <c r="AB178" i="11" s="1"/>
  <c r="AB182" i="11"/>
  <c r="AB52" i="11"/>
  <c r="Z19" i="11"/>
  <c r="O23" i="11"/>
  <c r="Z30" i="11"/>
  <c r="O30" i="11"/>
  <c r="O32" i="11"/>
  <c r="AB41" i="11"/>
  <c r="AB73" i="11"/>
  <c r="Z81" i="11"/>
  <c r="AA81" i="11" s="1"/>
  <c r="AB81" i="11" s="1"/>
  <c r="AB89" i="11"/>
  <c r="J95" i="11"/>
  <c r="Q124" i="11"/>
  <c r="AA127" i="11"/>
  <c r="AB127" i="11" s="1"/>
  <c r="Q127" i="11"/>
  <c r="J130" i="11"/>
  <c r="Q131" i="11"/>
  <c r="AA131" i="11" s="1"/>
  <c r="O135" i="11"/>
  <c r="Z135" i="11"/>
  <c r="O136" i="11"/>
  <c r="V136" i="11"/>
  <c r="S136" i="11" s="1"/>
  <c r="Q138" i="11"/>
  <c r="AA138" i="11" s="1"/>
  <c r="AB138" i="11" s="1"/>
  <c r="AB145" i="11"/>
  <c r="Z147" i="11"/>
  <c r="AA149" i="11"/>
  <c r="AB149" i="11" s="1"/>
  <c r="AB155" i="11"/>
  <c r="Z180" i="11"/>
  <c r="O180" i="11"/>
  <c r="Z190" i="11"/>
  <c r="AA190" i="11" s="1"/>
  <c r="AB190" i="11" s="1"/>
  <c r="Q17" i="11"/>
  <c r="AB61" i="11"/>
  <c r="AB71" i="11"/>
  <c r="AB79" i="11"/>
  <c r="AA85" i="11"/>
  <c r="AB85" i="11" s="1"/>
  <c r="AB93" i="11"/>
  <c r="Z94" i="11"/>
  <c r="AA94" i="11" s="1"/>
  <c r="AB94" i="11" s="1"/>
  <c r="L95" i="11"/>
  <c r="Y124" i="11"/>
  <c r="Y125" i="11"/>
  <c r="AA125" i="11" s="1"/>
  <c r="AB125" i="11" s="1"/>
  <c r="Y126" i="11"/>
  <c r="AA126" i="11" s="1"/>
  <c r="Z127" i="11"/>
  <c r="J129" i="11"/>
  <c r="Z131" i="11"/>
  <c r="O134" i="11"/>
  <c r="V134" i="11"/>
  <c r="T137" i="11"/>
  <c r="Z141" i="11"/>
  <c r="AA141" i="11" s="1"/>
  <c r="AB141" i="11" s="1"/>
  <c r="Z142" i="11"/>
  <c r="AA142" i="11" s="1"/>
  <c r="AB142" i="11" s="1"/>
  <c r="O147" i="11"/>
  <c r="AA150" i="11"/>
  <c r="AB154" i="11"/>
  <c r="AB169" i="11"/>
  <c r="AB195" i="11"/>
  <c r="AB158" i="11"/>
  <c r="AB162" i="11"/>
  <c r="AB166" i="11"/>
  <c r="AB170" i="11"/>
  <c r="AB179" i="11"/>
  <c r="AB193" i="11"/>
  <c r="AB159" i="11"/>
  <c r="AB163" i="11"/>
  <c r="AB167" i="11"/>
  <c r="AB171" i="11"/>
  <c r="O185" i="11"/>
  <c r="AA83" i="11"/>
  <c r="AB83" i="11" s="1"/>
  <c r="AA133" i="11"/>
  <c r="AB133" i="11" s="1"/>
  <c r="AB150" i="11"/>
  <c r="AB153" i="11"/>
  <c r="AB156" i="11"/>
  <c r="AB160" i="11"/>
  <c r="AB164" i="11"/>
  <c r="AB168" i="11"/>
  <c r="AB172" i="11"/>
  <c r="Z174" i="11"/>
  <c r="AA174" i="11" s="1"/>
  <c r="AB174" i="11" s="1"/>
  <c r="Z176" i="11"/>
  <c r="AA176" i="11" s="1"/>
  <c r="AB181" i="11"/>
  <c r="Z189" i="11"/>
  <c r="AA189" i="11" s="1"/>
  <c r="AB189" i="11" s="1"/>
  <c r="AA139" i="11" l="1"/>
  <c r="AB139" i="11" s="1"/>
  <c r="AB131" i="11"/>
  <c r="AB126" i="11"/>
  <c r="AB184" i="11"/>
  <c r="Z95" i="11"/>
  <c r="AB146" i="11"/>
  <c r="Z129" i="11"/>
  <c r="O129" i="11"/>
  <c r="Z175" i="11"/>
  <c r="AA175" i="11" s="1"/>
  <c r="AB175" i="11" s="1"/>
  <c r="S137" i="11"/>
  <c r="T197" i="11"/>
  <c r="Q135" i="11"/>
  <c r="AA135" i="11" s="1"/>
  <c r="AB135" i="11" s="1"/>
  <c r="Z140" i="11"/>
  <c r="AA140" i="11" s="1"/>
  <c r="AB140" i="11" s="1"/>
  <c r="Q28" i="11"/>
  <c r="AA28" i="11" s="1"/>
  <c r="AB28" i="11" s="1"/>
  <c r="Z191" i="11"/>
  <c r="AA191" i="11" s="1"/>
  <c r="AB191" i="11" s="1"/>
  <c r="Q20" i="11"/>
  <c r="AA20" i="11" s="1"/>
  <c r="AB20" i="11" s="1"/>
  <c r="Q185" i="11"/>
  <c r="AA185" i="11" s="1"/>
  <c r="AB185" i="11" s="1"/>
  <c r="Q147" i="11"/>
  <c r="AA147" i="11" s="1"/>
  <c r="AB147" i="11" s="1"/>
  <c r="V197" i="11"/>
  <c r="S134" i="11"/>
  <c r="AA17" i="11"/>
  <c r="Q180" i="11"/>
  <c r="AA180" i="11" s="1"/>
  <c r="AB180" i="11" s="1"/>
  <c r="Q136" i="11"/>
  <c r="AA136" i="11" s="1"/>
  <c r="AB136" i="11" s="1"/>
  <c r="O130" i="11"/>
  <c r="Z130" i="11"/>
  <c r="AA124" i="11"/>
  <c r="Q32" i="11"/>
  <c r="AA32" i="11" s="1"/>
  <c r="AB32" i="11" s="1"/>
  <c r="Q23" i="11"/>
  <c r="AA23" i="11" s="1"/>
  <c r="AB23" i="11" s="1"/>
  <c r="O95" i="11"/>
  <c r="P197" i="11"/>
  <c r="O208" i="11" s="1"/>
  <c r="AA132" i="11"/>
  <c r="AB132" i="11" s="1"/>
  <c r="Q19" i="11"/>
  <c r="AA19" i="11" s="1"/>
  <c r="AB19" i="11" s="1"/>
  <c r="AA134" i="11"/>
  <c r="AB134" i="11" s="1"/>
  <c r="Q134" i="11"/>
  <c r="Z128" i="11"/>
  <c r="O128" i="11"/>
  <c r="J197" i="11"/>
  <c r="Q33" i="11"/>
  <c r="AA33" i="11" s="1"/>
  <c r="AB33" i="11" s="1"/>
  <c r="AB176" i="11"/>
  <c r="Q30" i="11"/>
  <c r="AA30" i="11"/>
  <c r="AB30" i="11" s="1"/>
  <c r="Q137" i="11"/>
  <c r="AA137" i="11" s="1"/>
  <c r="AB137" i="11" s="1"/>
  <c r="Q31" i="11"/>
  <c r="AA31" i="11" s="1"/>
  <c r="AB31" i="11" s="1"/>
  <c r="Q22" i="11"/>
  <c r="AA22" i="11" s="1"/>
  <c r="AB22" i="11" s="1"/>
  <c r="Q151" i="11"/>
  <c r="AA151" i="11" s="1"/>
  <c r="AB151" i="11" s="1"/>
  <c r="Z197" i="11" l="1"/>
  <c r="O209" i="11" s="1"/>
  <c r="Q95" i="11"/>
  <c r="Q130" i="11"/>
  <c r="Y130" i="11"/>
  <c r="S197" i="11"/>
  <c r="Q128" i="11"/>
  <c r="Y128" i="11"/>
  <c r="Y197" i="11" s="1"/>
  <c r="O210" i="11" s="1"/>
  <c r="O197" i="11"/>
  <c r="AB124" i="11"/>
  <c r="Q129" i="11"/>
  <c r="Y129" i="11"/>
  <c r="AA95" i="11"/>
  <c r="AB17" i="11"/>
  <c r="AB95" i="11" s="1"/>
  <c r="AA130" i="11" l="1"/>
  <c r="AB130" i="11" s="1"/>
  <c r="AA129" i="11"/>
  <c r="AB129" i="11" s="1"/>
  <c r="Q197" i="11"/>
  <c r="O211" i="11" s="1"/>
  <c r="O214" i="11" s="1"/>
  <c r="AA128" i="11"/>
  <c r="O218" i="9"/>
  <c r="AB128" i="11" l="1"/>
  <c r="AB197" i="11" s="1"/>
  <c r="AA197" i="11"/>
  <c r="O219" i="9" l="1"/>
  <c r="AB97" i="9"/>
  <c r="AB96" i="9"/>
  <c r="W95" i="9"/>
  <c r="R95" i="9"/>
  <c r="M95" i="9"/>
  <c r="H95" i="9"/>
  <c r="F94" i="9"/>
  <c r="Z94" i="9" s="1"/>
  <c r="AA94" i="9" s="1"/>
  <c r="F93" i="9"/>
  <c r="J93" i="9" s="1"/>
  <c r="F92" i="9"/>
  <c r="F91" i="9"/>
  <c r="J91" i="9" s="1"/>
  <c r="F90" i="9"/>
  <c r="Z90" i="9" s="1"/>
  <c r="AA90" i="9" s="1"/>
  <c r="F89" i="9"/>
  <c r="J89" i="9" s="1"/>
  <c r="K88" i="9"/>
  <c r="F88" i="9"/>
  <c r="K87" i="9"/>
  <c r="F87" i="9"/>
  <c r="Z87" i="9" s="1"/>
  <c r="K86" i="9"/>
  <c r="F86" i="9"/>
  <c r="J86" i="9" s="1"/>
  <c r="K85" i="9"/>
  <c r="F85" i="9"/>
  <c r="Z85" i="9" s="1"/>
  <c r="K84" i="9"/>
  <c r="F84" i="9"/>
  <c r="J84" i="9" s="1"/>
  <c r="K83" i="9"/>
  <c r="F83" i="9"/>
  <c r="F82" i="9"/>
  <c r="J82" i="9" s="1"/>
  <c r="F81" i="9"/>
  <c r="J81" i="9" s="1"/>
  <c r="Z81" i="9" s="1"/>
  <c r="AA81" i="9" s="1"/>
  <c r="AB81" i="9" s="1"/>
  <c r="F80" i="9"/>
  <c r="J80" i="9" s="1"/>
  <c r="Z80" i="9" s="1"/>
  <c r="AA80" i="9" s="1"/>
  <c r="L79" i="9"/>
  <c r="AA79" i="9" s="1"/>
  <c r="F79" i="9"/>
  <c r="J79" i="9" s="1"/>
  <c r="L78" i="9"/>
  <c r="AA78" i="9" s="1"/>
  <c r="F78" i="9"/>
  <c r="J78" i="9" s="1"/>
  <c r="L77" i="9"/>
  <c r="AA77" i="9" s="1"/>
  <c r="F77" i="9"/>
  <c r="J77" i="9" s="1"/>
  <c r="L76" i="9"/>
  <c r="AA76" i="9" s="1"/>
  <c r="F76" i="9"/>
  <c r="J76" i="9" s="1"/>
  <c r="L75" i="9"/>
  <c r="AA75" i="9" s="1"/>
  <c r="F75" i="9"/>
  <c r="J75" i="9" s="1"/>
  <c r="L74" i="9"/>
  <c r="AA74" i="9" s="1"/>
  <c r="F74" i="9"/>
  <c r="J74" i="9" s="1"/>
  <c r="L73" i="9"/>
  <c r="AA73" i="9" s="1"/>
  <c r="F73" i="9"/>
  <c r="J73" i="9" s="1"/>
  <c r="L72" i="9"/>
  <c r="AA72" i="9" s="1"/>
  <c r="F72" i="9"/>
  <c r="J72" i="9" s="1"/>
  <c r="L71" i="9"/>
  <c r="AA71" i="9" s="1"/>
  <c r="F71" i="9"/>
  <c r="J71" i="9" s="1"/>
  <c r="L70" i="9"/>
  <c r="AA70" i="9" s="1"/>
  <c r="F70" i="9"/>
  <c r="J70" i="9" s="1"/>
  <c r="L69" i="9"/>
  <c r="AA69" i="9" s="1"/>
  <c r="F69" i="9"/>
  <c r="J69" i="9" s="1"/>
  <c r="L68" i="9"/>
  <c r="AA68" i="9" s="1"/>
  <c r="F68" i="9"/>
  <c r="J68" i="9" s="1"/>
  <c r="L67" i="9"/>
  <c r="AA67" i="9" s="1"/>
  <c r="F67" i="9"/>
  <c r="J67" i="9" s="1"/>
  <c r="AA66" i="9"/>
  <c r="F66" i="9"/>
  <c r="J66" i="9" s="1"/>
  <c r="AA65" i="9"/>
  <c r="F65" i="9"/>
  <c r="J65" i="9" s="1"/>
  <c r="AA64" i="9"/>
  <c r="F64" i="9"/>
  <c r="J64" i="9" s="1"/>
  <c r="AA63" i="9"/>
  <c r="F63" i="9"/>
  <c r="J63" i="9" s="1"/>
  <c r="F62" i="9"/>
  <c r="N62" i="9" s="1"/>
  <c r="AA62" i="9" s="1"/>
  <c r="F61" i="9"/>
  <c r="J61" i="9" s="1"/>
  <c r="F60" i="9"/>
  <c r="N60" i="9" s="1"/>
  <c r="AA59" i="9"/>
  <c r="F59" i="9"/>
  <c r="J59" i="9" s="1"/>
  <c r="AA58" i="9"/>
  <c r="F58" i="9"/>
  <c r="J58" i="9" s="1"/>
  <c r="AA57" i="9"/>
  <c r="F57" i="9"/>
  <c r="J57" i="9" s="1"/>
  <c r="AA56" i="9"/>
  <c r="F56" i="9"/>
  <c r="J56" i="9" s="1"/>
  <c r="AA55" i="9"/>
  <c r="F55" i="9"/>
  <c r="J55" i="9" s="1"/>
  <c r="AA54" i="9"/>
  <c r="F54" i="9"/>
  <c r="J54" i="9" s="1"/>
  <c r="AA53" i="9"/>
  <c r="F53" i="9"/>
  <c r="J53" i="9" s="1"/>
  <c r="F52" i="9"/>
  <c r="J52" i="9" s="1"/>
  <c r="AA51" i="9"/>
  <c r="F51" i="9"/>
  <c r="J51" i="9" s="1"/>
  <c r="AA50" i="9"/>
  <c r="F50" i="9"/>
  <c r="J50" i="9" s="1"/>
  <c r="AA49" i="9"/>
  <c r="F49" i="9"/>
  <c r="J49" i="9" s="1"/>
  <c r="AA48" i="9"/>
  <c r="F48" i="9"/>
  <c r="J48" i="9" s="1"/>
  <c r="AA47" i="9"/>
  <c r="F47" i="9"/>
  <c r="J47" i="9" s="1"/>
  <c r="AA46" i="9"/>
  <c r="F46" i="9"/>
  <c r="J46" i="9" s="1"/>
  <c r="AA45" i="9"/>
  <c r="F45" i="9"/>
  <c r="J45" i="9" s="1"/>
  <c r="AA44" i="9"/>
  <c r="F44" i="9"/>
  <c r="J44" i="9" s="1"/>
  <c r="AA43" i="9"/>
  <c r="F43" i="9"/>
  <c r="J43" i="9" s="1"/>
  <c r="F42" i="9"/>
  <c r="J42" i="9" s="1"/>
  <c r="F41" i="9"/>
  <c r="J41" i="9" s="1"/>
  <c r="Z41" i="9" s="1"/>
  <c r="AA41" i="9" s="1"/>
  <c r="AB41" i="9" s="1"/>
  <c r="F40" i="9"/>
  <c r="J40" i="9" s="1"/>
  <c r="AA39" i="9"/>
  <c r="F39" i="9"/>
  <c r="J39" i="9" s="1"/>
  <c r="AA38" i="9"/>
  <c r="F38" i="9"/>
  <c r="J38" i="9" s="1"/>
  <c r="AA37" i="9"/>
  <c r="F37" i="9"/>
  <c r="J37" i="9" s="1"/>
  <c r="AA36" i="9"/>
  <c r="F36" i="9"/>
  <c r="J36" i="9" s="1"/>
  <c r="AA35" i="9"/>
  <c r="F35" i="9"/>
  <c r="J35" i="9" s="1"/>
  <c r="F34" i="9"/>
  <c r="J34" i="9" s="1"/>
  <c r="F33" i="9"/>
  <c r="J33" i="9" s="1"/>
  <c r="F32" i="9"/>
  <c r="J32" i="9" s="1"/>
  <c r="Z32" i="9" s="1"/>
  <c r="F31" i="9"/>
  <c r="J31" i="9" s="1"/>
  <c r="Z31" i="9" s="1"/>
  <c r="F30" i="9"/>
  <c r="J30" i="9" s="1"/>
  <c r="V30" i="9" s="1"/>
  <c r="V95" i="9" s="1"/>
  <c r="AA29" i="9"/>
  <c r="F29" i="9"/>
  <c r="J29" i="9" s="1"/>
  <c r="F28" i="9"/>
  <c r="J28" i="9" s="1"/>
  <c r="Z28" i="9" s="1"/>
  <c r="F27" i="9"/>
  <c r="J27" i="9" s="1"/>
  <c r="F26" i="9"/>
  <c r="J26" i="9" s="1"/>
  <c r="F25" i="9"/>
  <c r="J25" i="9" s="1"/>
  <c r="Z25" i="9" s="1"/>
  <c r="AA25" i="9" s="1"/>
  <c r="AB25" i="9" s="1"/>
  <c r="F24" i="9"/>
  <c r="J24" i="9" s="1"/>
  <c r="F23" i="9"/>
  <c r="J23" i="9" s="1"/>
  <c r="F22" i="9"/>
  <c r="J22" i="9" s="1"/>
  <c r="Z22" i="9" s="1"/>
  <c r="F21" i="9"/>
  <c r="J21" i="9" s="1"/>
  <c r="F20" i="9"/>
  <c r="J20" i="9" s="1"/>
  <c r="F19" i="9"/>
  <c r="J19" i="9" s="1"/>
  <c r="F18" i="9"/>
  <c r="J18" i="9" s="1"/>
  <c r="F17" i="9"/>
  <c r="J17" i="9" s="1"/>
  <c r="AB45" i="9" l="1"/>
  <c r="AB47" i="9"/>
  <c r="AB49" i="9"/>
  <c r="AB65" i="9"/>
  <c r="AB67" i="9"/>
  <c r="AB72" i="9"/>
  <c r="AB35" i="9"/>
  <c r="AB37" i="9"/>
  <c r="AB39" i="9"/>
  <c r="AB46" i="9"/>
  <c r="AB48" i="9"/>
  <c r="AB64" i="9"/>
  <c r="AB66" i="9"/>
  <c r="AA87" i="9"/>
  <c r="AB77" i="9"/>
  <c r="AB44" i="9"/>
  <c r="AB54" i="9"/>
  <c r="AB56" i="9"/>
  <c r="AB58" i="9"/>
  <c r="Z93" i="9"/>
  <c r="AA93" i="9" s="1"/>
  <c r="S30" i="9"/>
  <c r="S95" i="9" s="1"/>
  <c r="AB53" i="9"/>
  <c r="AB55" i="9"/>
  <c r="AB57" i="9"/>
  <c r="AB59" i="9"/>
  <c r="AB75" i="9"/>
  <c r="AB79" i="9"/>
  <c r="O23" i="9"/>
  <c r="Q23" i="9" s="1"/>
  <c r="Z23" i="9"/>
  <c r="J88" i="9"/>
  <c r="Z88" i="9"/>
  <c r="AA88" i="9" s="1"/>
  <c r="J62" i="9"/>
  <c r="AB62" i="9" s="1"/>
  <c r="AB73" i="9"/>
  <c r="Z83" i="9"/>
  <c r="AA83" i="9" s="1"/>
  <c r="J83" i="9"/>
  <c r="Z18" i="9"/>
  <c r="O18" i="9"/>
  <c r="Z92" i="9"/>
  <c r="AA92" i="9" s="1"/>
  <c r="J92" i="9"/>
  <c r="O32" i="9"/>
  <c r="Q32" i="9" s="1"/>
  <c r="AA32" i="9" s="1"/>
  <c r="AB32" i="9" s="1"/>
  <c r="AB76" i="9"/>
  <c r="Z89" i="9"/>
  <c r="AA89" i="9" s="1"/>
  <c r="AB89" i="9" s="1"/>
  <c r="AB93" i="9"/>
  <c r="AB68" i="9"/>
  <c r="AB69" i="9"/>
  <c r="AB29" i="9"/>
  <c r="AB36" i="9"/>
  <c r="AB38" i="9"/>
  <c r="AB43" i="9"/>
  <c r="AB50" i="9"/>
  <c r="AB63" i="9"/>
  <c r="AB71" i="9"/>
  <c r="K95" i="9"/>
  <c r="AA85" i="9"/>
  <c r="O20" i="9"/>
  <c r="Z34" i="9"/>
  <c r="AA34" i="9" s="1"/>
  <c r="AB34" i="9" s="1"/>
  <c r="Z17" i="9"/>
  <c r="O17" i="9"/>
  <c r="Z20" i="9"/>
  <c r="Z27" i="9"/>
  <c r="O27" i="9"/>
  <c r="AB51" i="9"/>
  <c r="Z52" i="9"/>
  <c r="AA52" i="9" s="1"/>
  <c r="AB52" i="9" s="1"/>
  <c r="Z19" i="9"/>
  <c r="O19" i="9"/>
  <c r="Z21" i="9"/>
  <c r="O21" i="9"/>
  <c r="O24" i="9"/>
  <c r="AA24" i="9" s="1"/>
  <c r="AB24" i="9" s="1"/>
  <c r="Z26" i="9"/>
  <c r="AA26" i="9" s="1"/>
  <c r="AB26" i="9" s="1"/>
  <c r="O33" i="9"/>
  <c r="Z33" i="9"/>
  <c r="Z40" i="9"/>
  <c r="AA40" i="9" s="1"/>
  <c r="AB40" i="9" s="1"/>
  <c r="AB78" i="9"/>
  <c r="L95" i="9"/>
  <c r="J60" i="9"/>
  <c r="N61" i="9"/>
  <c r="AA61" i="9" s="1"/>
  <c r="AB61" i="9" s="1"/>
  <c r="Z82" i="9"/>
  <c r="AA82" i="9" s="1"/>
  <c r="AB82" i="9" s="1"/>
  <c r="J85" i="9"/>
  <c r="O22" i="9"/>
  <c r="Z30" i="9"/>
  <c r="AA60" i="9"/>
  <c r="AB70" i="9"/>
  <c r="AB80" i="9"/>
  <c r="Z84" i="9"/>
  <c r="AA84" i="9" s="1"/>
  <c r="AB84" i="9" s="1"/>
  <c r="J87" i="9"/>
  <c r="AB87" i="9" s="1"/>
  <c r="O28" i="9"/>
  <c r="O30" i="9"/>
  <c r="O31" i="9"/>
  <c r="Z42" i="9"/>
  <c r="AA42" i="9" s="1"/>
  <c r="AB42" i="9" s="1"/>
  <c r="AB74" i="9"/>
  <c r="Z86" i="9"/>
  <c r="AA86" i="9" s="1"/>
  <c r="AB86" i="9" s="1"/>
  <c r="J90" i="9"/>
  <c r="AB90" i="9" s="1"/>
  <c r="Z91" i="9"/>
  <c r="AA91" i="9" s="1"/>
  <c r="AB91" i="9" s="1"/>
  <c r="J94" i="9"/>
  <c r="AB94" i="9" s="1"/>
  <c r="O214" i="9" l="1"/>
  <c r="AB88" i="9"/>
  <c r="AB92" i="9"/>
  <c r="AB83" i="9"/>
  <c r="AB85" i="9"/>
  <c r="AB60" i="9"/>
  <c r="AA23" i="9"/>
  <c r="AB23" i="9" s="1"/>
  <c r="Q18" i="9"/>
  <c r="AA18" i="9" s="1"/>
  <c r="AB18" i="9" s="1"/>
  <c r="N95" i="9"/>
  <c r="Q30" i="9"/>
  <c r="AA30" i="9" s="1"/>
  <c r="AB30" i="9" s="1"/>
  <c r="Q21" i="9"/>
  <c r="AA21" i="9" s="1"/>
  <c r="AB21" i="9" s="1"/>
  <c r="Q19" i="9"/>
  <c r="AA19" i="9" s="1"/>
  <c r="AB19" i="9" s="1"/>
  <c r="Q27" i="9"/>
  <c r="AA27" i="9"/>
  <c r="AB27" i="9" s="1"/>
  <c r="J95" i="9"/>
  <c r="Q28" i="9"/>
  <c r="AA28" i="9" s="1"/>
  <c r="AB28" i="9" s="1"/>
  <c r="Q22" i="9"/>
  <c r="AA22" i="9" s="1"/>
  <c r="AB22" i="9" s="1"/>
  <c r="Q33" i="9"/>
  <c r="AA33" i="9"/>
  <c r="AB33" i="9" s="1"/>
  <c r="Q17" i="9"/>
  <c r="O95" i="9"/>
  <c r="Q31" i="9"/>
  <c r="AA31" i="9" s="1"/>
  <c r="AB31" i="9" s="1"/>
  <c r="Z95" i="9"/>
  <c r="Q20" i="9"/>
  <c r="AA20" i="9" s="1"/>
  <c r="AB20" i="9" s="1"/>
  <c r="O215" i="9" l="1"/>
  <c r="O217" i="9"/>
  <c r="Q95" i="9"/>
  <c r="AA17" i="9"/>
  <c r="O216" i="9"/>
  <c r="O220" i="9" l="1"/>
  <c r="AA95" i="9"/>
  <c r="AB17" i="9"/>
  <c r="AB95" i="9" s="1"/>
  <c r="X95" i="8" l="1"/>
  <c r="X94" i="8"/>
  <c r="U93" i="8"/>
  <c r="Q93" i="8"/>
  <c r="N93" i="8"/>
  <c r="M93" i="8"/>
  <c r="O108" i="8" s="1"/>
  <c r="I93" i="8"/>
  <c r="H93" i="8"/>
  <c r="F92" i="8"/>
  <c r="V92" i="8" s="1"/>
  <c r="W92" i="8" s="1"/>
  <c r="F91" i="8"/>
  <c r="V91" i="8" s="1"/>
  <c r="W91" i="8" s="1"/>
  <c r="F90" i="8"/>
  <c r="V90" i="8" s="1"/>
  <c r="W90" i="8" s="1"/>
  <c r="F89" i="8"/>
  <c r="V89" i="8" s="1"/>
  <c r="W89" i="8" s="1"/>
  <c r="F88" i="8"/>
  <c r="V88" i="8" s="1"/>
  <c r="W88" i="8" s="1"/>
  <c r="F87" i="8"/>
  <c r="V87" i="8" s="1"/>
  <c r="W87" i="8" s="1"/>
  <c r="F86" i="8"/>
  <c r="V86" i="8" s="1"/>
  <c r="W86" i="8" s="1"/>
  <c r="F85" i="8"/>
  <c r="V85" i="8" s="1"/>
  <c r="W85" i="8" s="1"/>
  <c r="F84" i="8"/>
  <c r="V84" i="8" s="1"/>
  <c r="W84" i="8" s="1"/>
  <c r="F83" i="8"/>
  <c r="V83" i="8" s="1"/>
  <c r="W83" i="8" s="1"/>
  <c r="F82" i="8"/>
  <c r="V82" i="8" s="1"/>
  <c r="W82" i="8" s="1"/>
  <c r="F81" i="8"/>
  <c r="V81" i="8" s="1"/>
  <c r="W81" i="8" s="1"/>
  <c r="F80" i="8"/>
  <c r="V80" i="8" s="1"/>
  <c r="W80" i="8" s="1"/>
  <c r="F79" i="8"/>
  <c r="V79" i="8" s="1"/>
  <c r="W79" i="8" s="1"/>
  <c r="F78" i="8"/>
  <c r="V78" i="8" s="1"/>
  <c r="W78" i="8" s="1"/>
  <c r="K77" i="8"/>
  <c r="F77" i="8"/>
  <c r="V77" i="8" s="1"/>
  <c r="K76" i="8"/>
  <c r="F76" i="8"/>
  <c r="V76" i="8" s="1"/>
  <c r="K75" i="8"/>
  <c r="F75" i="8"/>
  <c r="V75" i="8" s="1"/>
  <c r="K74" i="8"/>
  <c r="F74" i="8"/>
  <c r="V74" i="8" s="1"/>
  <c r="K73" i="8"/>
  <c r="F73" i="8"/>
  <c r="V73" i="8" s="1"/>
  <c r="K72" i="8"/>
  <c r="F72" i="8"/>
  <c r="V72" i="8" s="1"/>
  <c r="F71" i="8"/>
  <c r="J71" i="8" s="1"/>
  <c r="F70" i="8"/>
  <c r="J70" i="8" s="1"/>
  <c r="F69" i="8"/>
  <c r="J69" i="8" s="1"/>
  <c r="L68" i="8"/>
  <c r="W68" i="8" s="1"/>
  <c r="F68" i="8"/>
  <c r="J68" i="8" s="1"/>
  <c r="L67" i="8"/>
  <c r="W67" i="8" s="1"/>
  <c r="F67" i="8"/>
  <c r="J67" i="8" s="1"/>
  <c r="L66" i="8"/>
  <c r="W66" i="8" s="1"/>
  <c r="F66" i="8"/>
  <c r="J66" i="8" s="1"/>
  <c r="L65" i="8"/>
  <c r="W65" i="8" s="1"/>
  <c r="F65" i="8"/>
  <c r="J65" i="8" s="1"/>
  <c r="L64" i="8"/>
  <c r="W64" i="8" s="1"/>
  <c r="F64" i="8"/>
  <c r="J64" i="8" s="1"/>
  <c r="L63" i="8"/>
  <c r="W63" i="8" s="1"/>
  <c r="F63" i="8"/>
  <c r="J63" i="8" s="1"/>
  <c r="L62" i="8"/>
  <c r="W62" i="8" s="1"/>
  <c r="F62" i="8"/>
  <c r="J62" i="8" s="1"/>
  <c r="L61" i="8"/>
  <c r="W61" i="8" s="1"/>
  <c r="F61" i="8"/>
  <c r="J61" i="8" s="1"/>
  <c r="L60" i="8"/>
  <c r="W60" i="8" s="1"/>
  <c r="F60" i="8"/>
  <c r="J60" i="8" s="1"/>
  <c r="L59" i="8"/>
  <c r="W59" i="8" s="1"/>
  <c r="F59" i="8"/>
  <c r="J59" i="8" s="1"/>
  <c r="L58" i="8"/>
  <c r="W58" i="8" s="1"/>
  <c r="F58" i="8"/>
  <c r="J58" i="8" s="1"/>
  <c r="L57" i="8"/>
  <c r="W57" i="8" s="1"/>
  <c r="F57" i="8"/>
  <c r="J57" i="8" s="1"/>
  <c r="L56" i="8"/>
  <c r="L93" i="8" s="1"/>
  <c r="F56" i="8"/>
  <c r="J56" i="8" s="1"/>
  <c r="W55" i="8"/>
  <c r="F55" i="8"/>
  <c r="J55" i="8" s="1"/>
  <c r="W54" i="8"/>
  <c r="F54" i="8"/>
  <c r="J54" i="8" s="1"/>
  <c r="W53" i="8"/>
  <c r="F53" i="8"/>
  <c r="J53" i="8" s="1"/>
  <c r="W52" i="8"/>
  <c r="F52" i="8"/>
  <c r="J52" i="8" s="1"/>
  <c r="F51" i="8"/>
  <c r="J51" i="8" s="1"/>
  <c r="F50" i="8"/>
  <c r="J50" i="8" s="1"/>
  <c r="W49" i="8"/>
  <c r="F49" i="8"/>
  <c r="J49" i="8" s="1"/>
  <c r="W48" i="8"/>
  <c r="F48" i="8"/>
  <c r="J48" i="8" s="1"/>
  <c r="W47" i="8"/>
  <c r="F47" i="8"/>
  <c r="J47" i="8" s="1"/>
  <c r="F46" i="8"/>
  <c r="J46" i="8" s="1"/>
  <c r="F45" i="8"/>
  <c r="J45" i="8" s="1"/>
  <c r="F44" i="8"/>
  <c r="J44" i="8" s="1"/>
  <c r="W43" i="8"/>
  <c r="F43" i="8"/>
  <c r="J43" i="8" s="1"/>
  <c r="F42" i="8"/>
  <c r="J42" i="8" s="1"/>
  <c r="W41" i="8"/>
  <c r="F41" i="8"/>
  <c r="J41" i="8" s="1"/>
  <c r="W40" i="8"/>
  <c r="F40" i="8"/>
  <c r="J40" i="8" s="1"/>
  <c r="W39" i="8"/>
  <c r="F39" i="8"/>
  <c r="J39" i="8" s="1"/>
  <c r="F38" i="8"/>
  <c r="J38" i="8" s="1"/>
  <c r="F37" i="8"/>
  <c r="J37" i="8" s="1"/>
  <c r="F36" i="8"/>
  <c r="J36" i="8" s="1"/>
  <c r="F35" i="8"/>
  <c r="J35" i="8" s="1"/>
  <c r="F34" i="8"/>
  <c r="J34" i="8" s="1"/>
  <c r="W33" i="8"/>
  <c r="F33" i="8"/>
  <c r="J33" i="8" s="1"/>
  <c r="X33" i="8" s="1"/>
  <c r="F32" i="8"/>
  <c r="J32" i="8" s="1"/>
  <c r="F31" i="8"/>
  <c r="J31" i="8" s="1"/>
  <c r="F30" i="8"/>
  <c r="J30" i="8" s="1"/>
  <c r="F29" i="8"/>
  <c r="J29" i="8" s="1"/>
  <c r="F28" i="8"/>
  <c r="J28" i="8" s="1"/>
  <c r="F27" i="8"/>
  <c r="J27" i="8" s="1"/>
  <c r="F26" i="8"/>
  <c r="J26" i="8" s="1"/>
  <c r="F25" i="8"/>
  <c r="J25" i="8" s="1"/>
  <c r="F24" i="8"/>
  <c r="J24" i="8" s="1"/>
  <c r="F23" i="8"/>
  <c r="J23" i="8" s="1"/>
  <c r="F22" i="8"/>
  <c r="J22" i="8" s="1"/>
  <c r="F21" i="8"/>
  <c r="J21" i="8" s="1"/>
  <c r="X39" i="8" l="1"/>
  <c r="X41" i="8"/>
  <c r="X47" i="8"/>
  <c r="X49" i="8"/>
  <c r="X52" i="8"/>
  <c r="X54" i="8"/>
  <c r="X58" i="8"/>
  <c r="X60" i="8"/>
  <c r="X62" i="8"/>
  <c r="X64" i="8"/>
  <c r="X66" i="8"/>
  <c r="X68" i="8"/>
  <c r="X40" i="8"/>
  <c r="X48" i="8"/>
  <c r="X53" i="8"/>
  <c r="X55" i="8"/>
  <c r="X57" i="8"/>
  <c r="X59" i="8"/>
  <c r="X61" i="8"/>
  <c r="X63" i="8"/>
  <c r="X65" i="8"/>
  <c r="X67" i="8"/>
  <c r="K93" i="8"/>
  <c r="X43" i="8"/>
  <c r="V21" i="8"/>
  <c r="O21" i="8"/>
  <c r="V22" i="8"/>
  <c r="O22" i="8"/>
  <c r="V23" i="8"/>
  <c r="O23" i="8"/>
  <c r="V24" i="8"/>
  <c r="O24" i="8"/>
  <c r="V25" i="8"/>
  <c r="O25" i="8"/>
  <c r="V26" i="8"/>
  <c r="O26" i="8"/>
  <c r="V27" i="8"/>
  <c r="O27" i="8"/>
  <c r="O28" i="8"/>
  <c r="W28" i="8" s="1"/>
  <c r="X28" i="8" s="1"/>
  <c r="V29" i="8"/>
  <c r="W29" i="8" s="1"/>
  <c r="X29" i="8" s="1"/>
  <c r="V30" i="8"/>
  <c r="W30" i="8" s="1"/>
  <c r="X30" i="8" s="1"/>
  <c r="V31" i="8"/>
  <c r="S31" i="8"/>
  <c r="S93" i="8" s="1"/>
  <c r="O31" i="8"/>
  <c r="V32" i="8"/>
  <c r="O32" i="8"/>
  <c r="V34" i="8"/>
  <c r="T34" i="8"/>
  <c r="O34" i="8"/>
  <c r="V35" i="8"/>
  <c r="O35" i="8"/>
  <c r="V36" i="8"/>
  <c r="O36" i="8"/>
  <c r="V37" i="8"/>
  <c r="O37" i="8"/>
  <c r="V38" i="8"/>
  <c r="W38" i="8" s="1"/>
  <c r="X38" i="8" s="1"/>
  <c r="V42" i="8"/>
  <c r="W42" i="8" s="1"/>
  <c r="X42" i="8" s="1"/>
  <c r="V44" i="8"/>
  <c r="W44" i="8" s="1"/>
  <c r="X44" i="8" s="1"/>
  <c r="V45" i="8"/>
  <c r="W45" i="8" s="1"/>
  <c r="X45" i="8" s="1"/>
  <c r="V46" i="8"/>
  <c r="W46" i="8" s="1"/>
  <c r="X46" i="8" s="1"/>
  <c r="V50" i="8"/>
  <c r="W50" i="8" s="1"/>
  <c r="X50" i="8" s="1"/>
  <c r="V51" i="8"/>
  <c r="W51" i="8" s="1"/>
  <c r="X51" i="8" s="1"/>
  <c r="V69" i="8"/>
  <c r="W69" i="8" s="1"/>
  <c r="X69" i="8" s="1"/>
  <c r="V70" i="8"/>
  <c r="W70" i="8" s="1"/>
  <c r="X70" i="8" s="1"/>
  <c r="V71" i="8"/>
  <c r="W71" i="8" s="1"/>
  <c r="X71" i="8" s="1"/>
  <c r="W73" i="8"/>
  <c r="W74" i="8"/>
  <c r="W75" i="8"/>
  <c r="W76" i="8"/>
  <c r="W77" i="8"/>
  <c r="W56" i="8"/>
  <c r="X56" i="8" s="1"/>
  <c r="J72" i="8"/>
  <c r="W72" i="8"/>
  <c r="J73" i="8"/>
  <c r="X73" i="8" s="1"/>
  <c r="J74" i="8"/>
  <c r="X74" i="8" s="1"/>
  <c r="J75" i="8"/>
  <c r="J76" i="8"/>
  <c r="X76" i="8" s="1"/>
  <c r="J77" i="8"/>
  <c r="X77" i="8" s="1"/>
  <c r="J78" i="8"/>
  <c r="X78" i="8" s="1"/>
  <c r="J79" i="8"/>
  <c r="X79" i="8" s="1"/>
  <c r="J80" i="8"/>
  <c r="X80" i="8" s="1"/>
  <c r="J81" i="8"/>
  <c r="X81" i="8" s="1"/>
  <c r="J82" i="8"/>
  <c r="X82" i="8" s="1"/>
  <c r="J83" i="8"/>
  <c r="X83" i="8" s="1"/>
  <c r="J84" i="8"/>
  <c r="X84" i="8" s="1"/>
  <c r="J85" i="8"/>
  <c r="X85" i="8" s="1"/>
  <c r="J86" i="8"/>
  <c r="X86" i="8" s="1"/>
  <c r="J87" i="8"/>
  <c r="X87" i="8" s="1"/>
  <c r="J88" i="8"/>
  <c r="X88" i="8" s="1"/>
  <c r="J89" i="8"/>
  <c r="X89" i="8" s="1"/>
  <c r="J90" i="8"/>
  <c r="X90" i="8" s="1"/>
  <c r="J91" i="8"/>
  <c r="X91" i="8" s="1"/>
  <c r="J92" i="8"/>
  <c r="X92" i="8" s="1"/>
  <c r="X75" i="8" l="1"/>
  <c r="P37" i="8"/>
  <c r="W37" i="8" s="1"/>
  <c r="X37" i="8" s="1"/>
  <c r="P36" i="8"/>
  <c r="W36" i="8" s="1"/>
  <c r="X36" i="8" s="1"/>
  <c r="P35" i="8"/>
  <c r="W35" i="8" s="1"/>
  <c r="X35" i="8" s="1"/>
  <c r="P34" i="8"/>
  <c r="T93" i="8"/>
  <c r="R34" i="8"/>
  <c r="R93" i="8" s="1"/>
  <c r="P32" i="8"/>
  <c r="W32" i="8" s="1"/>
  <c r="X32" i="8" s="1"/>
  <c r="P31" i="8"/>
  <c r="W31" i="8" s="1"/>
  <c r="X31" i="8" s="1"/>
  <c r="P27" i="8"/>
  <c r="W27" i="8" s="1"/>
  <c r="X27" i="8" s="1"/>
  <c r="P26" i="8"/>
  <c r="W26" i="8" s="1"/>
  <c r="X26" i="8" s="1"/>
  <c r="P25" i="8"/>
  <c r="W25" i="8" s="1"/>
  <c r="X25" i="8" s="1"/>
  <c r="P24" i="8"/>
  <c r="W24" i="8" s="1"/>
  <c r="X24" i="8" s="1"/>
  <c r="P23" i="8"/>
  <c r="W23" i="8" s="1"/>
  <c r="X23" i="8" s="1"/>
  <c r="P22" i="8"/>
  <c r="W22" i="8" s="1"/>
  <c r="X22" i="8" s="1"/>
  <c r="O93" i="8"/>
  <c r="P21" i="8"/>
  <c r="X72" i="8"/>
  <c r="V93" i="8"/>
  <c r="J93" i="8"/>
  <c r="O105" i="8" s="1"/>
  <c r="O106" i="8" l="1"/>
  <c r="W34" i="8"/>
  <c r="X34" i="8" s="1"/>
  <c r="P93" i="8"/>
  <c r="O107" i="8" s="1"/>
  <c r="O109" i="8" s="1"/>
  <c r="W21" i="8"/>
  <c r="W93" i="8" l="1"/>
  <c r="X21" i="8"/>
  <c r="X93" i="8" s="1"/>
  <c r="S85" i="4" l="1"/>
  <c r="S84" i="4"/>
  <c r="P83" i="4"/>
  <c r="M83" i="4"/>
  <c r="L83" i="4"/>
  <c r="K83" i="4"/>
  <c r="H83" i="4"/>
  <c r="F82" i="4"/>
  <c r="J82" i="4" s="1"/>
  <c r="F81" i="4"/>
  <c r="Q81" i="4" s="1"/>
  <c r="R81" i="4" s="1"/>
  <c r="F80" i="4"/>
  <c r="Q80" i="4" s="1"/>
  <c r="R80" i="4" s="1"/>
  <c r="F79" i="4"/>
  <c r="Q79" i="4" s="1"/>
  <c r="R79" i="4" s="1"/>
  <c r="F78" i="4"/>
  <c r="J78" i="4" s="1"/>
  <c r="F77" i="4"/>
  <c r="Q77" i="4" s="1"/>
  <c r="R77" i="4" s="1"/>
  <c r="F76" i="4"/>
  <c r="Q76" i="4" s="1"/>
  <c r="R76" i="4" s="1"/>
  <c r="F75" i="4"/>
  <c r="Q75" i="4" s="1"/>
  <c r="R75" i="4" s="1"/>
  <c r="F74" i="4"/>
  <c r="J74" i="4" s="1"/>
  <c r="F73" i="4"/>
  <c r="Q73" i="4" s="1"/>
  <c r="R73" i="4" s="1"/>
  <c r="J72" i="4"/>
  <c r="F72" i="4"/>
  <c r="Q72" i="4" s="1"/>
  <c r="R72" i="4" s="1"/>
  <c r="F71" i="4"/>
  <c r="J71" i="4" s="1"/>
  <c r="F70" i="4"/>
  <c r="J70" i="4" s="1"/>
  <c r="J69" i="4"/>
  <c r="Q69" i="4" s="1"/>
  <c r="R69" i="4" s="1"/>
  <c r="F69" i="4"/>
  <c r="F68" i="4"/>
  <c r="J68" i="4" s="1"/>
  <c r="R67" i="4"/>
  <c r="F67" i="4"/>
  <c r="J67" i="4" s="1"/>
  <c r="R66" i="4"/>
  <c r="F66" i="4"/>
  <c r="J66" i="4" s="1"/>
  <c r="R65" i="4"/>
  <c r="F65" i="4"/>
  <c r="J65" i="4" s="1"/>
  <c r="R64" i="4"/>
  <c r="F64" i="4"/>
  <c r="J64" i="4" s="1"/>
  <c r="R63" i="4"/>
  <c r="F63" i="4"/>
  <c r="J63" i="4" s="1"/>
  <c r="R62" i="4"/>
  <c r="F62" i="4"/>
  <c r="J62" i="4" s="1"/>
  <c r="R61" i="4"/>
  <c r="F61" i="4"/>
  <c r="J61" i="4" s="1"/>
  <c r="R60" i="4"/>
  <c r="J60" i="4"/>
  <c r="S60" i="4" s="1"/>
  <c r="F60" i="4"/>
  <c r="R59" i="4"/>
  <c r="F59" i="4"/>
  <c r="J59" i="4" s="1"/>
  <c r="R58" i="4"/>
  <c r="F58" i="4"/>
  <c r="J58" i="4" s="1"/>
  <c r="R57" i="4"/>
  <c r="F57" i="4"/>
  <c r="J57" i="4" s="1"/>
  <c r="R56" i="4"/>
  <c r="F56" i="4"/>
  <c r="J56" i="4" s="1"/>
  <c r="R55" i="4"/>
  <c r="F55" i="4"/>
  <c r="J55" i="4" s="1"/>
  <c r="R54" i="4"/>
  <c r="F54" i="4"/>
  <c r="J54" i="4" s="1"/>
  <c r="R53" i="4"/>
  <c r="F53" i="4"/>
  <c r="J53" i="4" s="1"/>
  <c r="R52" i="4"/>
  <c r="F52" i="4"/>
  <c r="J52" i="4" s="1"/>
  <c r="R51" i="4"/>
  <c r="F51" i="4"/>
  <c r="J51" i="4" s="1"/>
  <c r="R50" i="4"/>
  <c r="F50" i="4"/>
  <c r="J50" i="4" s="1"/>
  <c r="R49" i="4"/>
  <c r="F49" i="4"/>
  <c r="J49" i="4" s="1"/>
  <c r="F48" i="4"/>
  <c r="Q48" i="4" s="1"/>
  <c r="R48" i="4" s="1"/>
  <c r="F47" i="4"/>
  <c r="J47" i="4" s="1"/>
  <c r="R46" i="4"/>
  <c r="F46" i="4"/>
  <c r="J46" i="4" s="1"/>
  <c r="R45" i="4"/>
  <c r="F45" i="4"/>
  <c r="J45" i="4" s="1"/>
  <c r="R44" i="4"/>
  <c r="F44" i="4"/>
  <c r="J44" i="4" s="1"/>
  <c r="R43" i="4"/>
  <c r="F43" i="4"/>
  <c r="J43" i="4" s="1"/>
  <c r="F42" i="4"/>
  <c r="J42" i="4" s="1"/>
  <c r="F41" i="4"/>
  <c r="J41" i="4" s="1"/>
  <c r="Q41" i="4" s="1"/>
  <c r="R41" i="4" s="1"/>
  <c r="F40" i="4"/>
  <c r="J40" i="4" s="1"/>
  <c r="Q40" i="4" s="1"/>
  <c r="R40" i="4" s="1"/>
  <c r="R39" i="4"/>
  <c r="F39" i="4"/>
  <c r="J39" i="4" s="1"/>
  <c r="R38" i="4"/>
  <c r="F38" i="4"/>
  <c r="J38" i="4" s="1"/>
  <c r="R37" i="4"/>
  <c r="F37" i="4"/>
  <c r="J37" i="4" s="1"/>
  <c r="R36" i="4"/>
  <c r="F36" i="4"/>
  <c r="J36" i="4" s="1"/>
  <c r="R35" i="4"/>
  <c r="F35" i="4"/>
  <c r="J35" i="4" s="1"/>
  <c r="S35" i="4" s="1"/>
  <c r="F34" i="4"/>
  <c r="J34" i="4" s="1"/>
  <c r="F33" i="4"/>
  <c r="J33" i="4" s="1"/>
  <c r="O33" i="4" s="1"/>
  <c r="F32" i="4"/>
  <c r="J32" i="4" s="1"/>
  <c r="F31" i="4"/>
  <c r="J31" i="4" s="1"/>
  <c r="O31" i="4" s="1"/>
  <c r="F30" i="4"/>
  <c r="J30" i="4" s="1"/>
  <c r="R29" i="4"/>
  <c r="F29" i="4"/>
  <c r="J29" i="4" s="1"/>
  <c r="F28" i="4"/>
  <c r="J28" i="4" s="1"/>
  <c r="O28" i="4" s="1"/>
  <c r="F27" i="4"/>
  <c r="J27" i="4" s="1"/>
  <c r="F26" i="4"/>
  <c r="J26" i="4" s="1"/>
  <c r="F25" i="4"/>
  <c r="J25" i="4" s="1"/>
  <c r="Q25" i="4" s="1"/>
  <c r="R25" i="4" s="1"/>
  <c r="F24" i="4"/>
  <c r="J24" i="4" s="1"/>
  <c r="O24" i="4" s="1"/>
  <c r="R24" i="4" s="1"/>
  <c r="F23" i="4"/>
  <c r="J23" i="4" s="1"/>
  <c r="F22" i="4"/>
  <c r="J22" i="4" s="1"/>
  <c r="F21" i="4"/>
  <c r="J21" i="4" s="1"/>
  <c r="F20" i="4"/>
  <c r="J20" i="4" s="1"/>
  <c r="F19" i="4"/>
  <c r="J19" i="4" s="1"/>
  <c r="F18" i="4"/>
  <c r="J18" i="4" s="1"/>
  <c r="F17" i="4"/>
  <c r="S52" i="4" l="1"/>
  <c r="Q71" i="4"/>
  <c r="R71" i="4" s="1"/>
  <c r="J77" i="4"/>
  <c r="S77" i="4" s="1"/>
  <c r="J80" i="4"/>
  <c r="S80" i="4" s="1"/>
  <c r="S38" i="4"/>
  <c r="S56" i="4"/>
  <c r="S59" i="4"/>
  <c r="J79" i="4"/>
  <c r="S39" i="4"/>
  <c r="S63" i="4"/>
  <c r="J75" i="4"/>
  <c r="Q18" i="4"/>
  <c r="O18" i="4"/>
  <c r="Q22" i="4"/>
  <c r="O22" i="4"/>
  <c r="Q20" i="4"/>
  <c r="O20" i="4"/>
  <c r="S51" i="4"/>
  <c r="S64" i="4"/>
  <c r="S67" i="4"/>
  <c r="J48" i="4"/>
  <c r="F83" i="4"/>
  <c r="S43" i="4"/>
  <c r="S45" i="4"/>
  <c r="S55" i="4"/>
  <c r="J76" i="4"/>
  <c r="S48" i="4"/>
  <c r="S76" i="4"/>
  <c r="S40" i="4"/>
  <c r="S49" i="4"/>
  <c r="S53" i="4"/>
  <c r="S61" i="4"/>
  <c r="S29" i="4"/>
  <c r="S44" i="4"/>
  <c r="S50" i="4"/>
  <c r="S54" i="4"/>
  <c r="S62" i="4"/>
  <c r="S66" i="4"/>
  <c r="S71" i="4"/>
  <c r="S79" i="4"/>
  <c r="Q47" i="4"/>
  <c r="R47" i="4" s="1"/>
  <c r="S47" i="4" s="1"/>
  <c r="Q68" i="4"/>
  <c r="R68" i="4" s="1"/>
  <c r="S68" i="4" s="1"/>
  <c r="J73" i="4"/>
  <c r="J81" i="4"/>
  <c r="S81" i="4" s="1"/>
  <c r="S75" i="4"/>
  <c r="S36" i="4"/>
  <c r="S57" i="4"/>
  <c r="S65" i="4"/>
  <c r="S37" i="4"/>
  <c r="S46" i="4"/>
  <c r="S58" i="4"/>
  <c r="O27" i="4"/>
  <c r="Q27" i="4"/>
  <c r="O32" i="4"/>
  <c r="R32" i="4" s="1"/>
  <c r="S32" i="4" s="1"/>
  <c r="Q32" i="4"/>
  <c r="Q42" i="4"/>
  <c r="R42" i="4" s="1"/>
  <c r="S42" i="4" s="1"/>
  <c r="Q70" i="4"/>
  <c r="R70" i="4" s="1"/>
  <c r="S70" i="4" s="1"/>
  <c r="Q26" i="4"/>
  <c r="R26" i="4" s="1"/>
  <c r="S26" i="4" s="1"/>
  <c r="Q34" i="4"/>
  <c r="R34" i="4" s="1"/>
  <c r="S34" i="4" s="1"/>
  <c r="O19" i="4"/>
  <c r="Q19" i="4"/>
  <c r="O21" i="4"/>
  <c r="Q21" i="4"/>
  <c r="O23" i="4"/>
  <c r="Q23" i="4"/>
  <c r="O30" i="4"/>
  <c r="Q30" i="4"/>
  <c r="S24" i="4"/>
  <c r="S73" i="4"/>
  <c r="S72" i="4"/>
  <c r="S41" i="4"/>
  <c r="Q28" i="4"/>
  <c r="R28" i="4" s="1"/>
  <c r="S28" i="4" s="1"/>
  <c r="Q31" i="4"/>
  <c r="R31" i="4" s="1"/>
  <c r="S31" i="4" s="1"/>
  <c r="Q33" i="4"/>
  <c r="R33" i="4" s="1"/>
  <c r="S33" i="4" s="1"/>
  <c r="Q74" i="4"/>
  <c r="R74" i="4" s="1"/>
  <c r="S74" i="4" s="1"/>
  <c r="Q78" i="4"/>
  <c r="R78" i="4" s="1"/>
  <c r="S78" i="4" s="1"/>
  <c r="Q82" i="4"/>
  <c r="R82" i="4" s="1"/>
  <c r="S82" i="4" s="1"/>
  <c r="S25" i="4"/>
  <c r="S69" i="4"/>
  <c r="J17" i="4"/>
  <c r="H9" i="1"/>
  <c r="H12" i="1"/>
  <c r="R20" i="4" l="1"/>
  <c r="S20" i="4" s="1"/>
  <c r="R18" i="4"/>
  <c r="S18" i="4" s="1"/>
  <c r="R22" i="4"/>
  <c r="S22" i="4" s="1"/>
  <c r="R30" i="4"/>
  <c r="S30" i="4" s="1"/>
  <c r="R19" i="4"/>
  <c r="S19" i="4" s="1"/>
  <c r="R23" i="4"/>
  <c r="S23" i="4" s="1"/>
  <c r="R27" i="4"/>
  <c r="S27" i="4" s="1"/>
  <c r="Q17" i="4"/>
  <c r="Q83" i="4" s="1"/>
  <c r="O17" i="4"/>
  <c r="J83" i="4"/>
  <c r="N83" i="4"/>
  <c r="R21" i="4"/>
  <c r="S21" i="4" s="1"/>
  <c r="H20" i="1"/>
  <c r="E16" i="1"/>
  <c r="F16" i="1"/>
  <c r="D16" i="1"/>
  <c r="D17" i="1"/>
  <c r="E17" i="1"/>
  <c r="F17" i="1"/>
  <c r="C17" i="1"/>
  <c r="C16" i="1"/>
  <c r="H13" i="1"/>
  <c r="H14" i="1"/>
  <c r="H15" i="1"/>
  <c r="G12" i="1"/>
  <c r="G13" i="1"/>
  <c r="G14" i="1"/>
  <c r="G15" i="1"/>
  <c r="G9" i="1"/>
  <c r="H7" i="1"/>
  <c r="H8" i="1"/>
  <c r="G7" i="1"/>
  <c r="G8" i="1"/>
  <c r="H6" i="1"/>
  <c r="G6" i="1"/>
  <c r="O83" i="4" l="1"/>
  <c r="R17" i="4"/>
  <c r="E18" i="1"/>
  <c r="F18" i="1"/>
  <c r="G16" i="1"/>
  <c r="D18" i="1"/>
  <c r="C18" i="1"/>
  <c r="H16" i="1"/>
  <c r="G11" i="1"/>
  <c r="R83" i="4" l="1"/>
  <c r="S17" i="4"/>
  <c r="S83" i="4" s="1"/>
  <c r="U85" i="4" s="1"/>
  <c r="H11" i="1"/>
  <c r="H10" i="1"/>
  <c r="H17" i="1" s="1"/>
  <c r="H18" i="1" s="1"/>
  <c r="G10" i="1"/>
  <c r="G17" i="1" s="1"/>
  <c r="G1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70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ПП№1193 Прил 18 п9 пп2 за вредность 20% - 1разряд;     30% -2 разряд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70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ПП№1193 Прил 18 п9 пп2 за вредность 20% - 1разряд;     30% -2 разряд</t>
        </r>
      </text>
    </comment>
  </commentList>
</comments>
</file>

<file path=xl/sharedStrings.xml><?xml version="1.0" encoding="utf-8"?>
<sst xmlns="http://schemas.openxmlformats.org/spreadsheetml/2006/main" count="2030" uniqueCount="308">
  <si>
    <t>Уровни бюджета</t>
  </si>
  <si>
    <t>кол-во шт.ед</t>
  </si>
  <si>
    <t>ФЗП штат.ед</t>
  </si>
  <si>
    <t>кол-во пед.ставок</t>
  </si>
  <si>
    <t>ФЗП  пед.ставок</t>
  </si>
  <si>
    <t>Итого шт.ед и пед.ст</t>
  </si>
  <si>
    <t>РБ (пед.мастерство 30%, 40%, 50% от ДО)</t>
  </si>
  <si>
    <t>Директор</t>
  </si>
  <si>
    <t>№п/п</t>
  </si>
  <si>
    <t>Итого РБ</t>
  </si>
  <si>
    <t>Информация по  ФЗП на 2020г в месяц</t>
  </si>
  <si>
    <t>МБ с повышением за 2019 год</t>
  </si>
  <si>
    <t>РБ рост зарплаты 25% учителям, ТОЛЬКО РАЗНИЦУ)</t>
  </si>
  <si>
    <t>ОБ (обновленка 30% от ДО)</t>
  </si>
  <si>
    <t>ОБ (доплата за англ.яз (200 БДО) за фактич.нагрузку)</t>
  </si>
  <si>
    <t>ОБ (ДО пед.психологам, ТОЛЬКО РАЗНИЦУ)    ТОЛЬКО для КГУ</t>
  </si>
  <si>
    <t>ОБ ТОЛЬКО РАЗНИЦУ за кл.рук-во</t>
  </si>
  <si>
    <t>ОБ ТОЛЬКО РАЗНИЦУ за проверку тетрадей</t>
  </si>
  <si>
    <t>ОБ наставничество</t>
  </si>
  <si>
    <t>ОБ магистры</t>
  </si>
  <si>
    <t>Итого ОБ</t>
  </si>
  <si>
    <t>ВСЕГО</t>
  </si>
  <si>
    <t>ФЗП всего в месяц</t>
  </si>
  <si>
    <t>ОБ разница отпускных с 42дн до 56дн</t>
  </si>
  <si>
    <t>Справочно</t>
  </si>
  <si>
    <t>гл.бух</t>
  </si>
  <si>
    <t>Сарсембаева Б.В.</t>
  </si>
  <si>
    <t>Аменова А.А.</t>
  </si>
  <si>
    <t xml:space="preserve">  "СОГЛАСОВАНО"</t>
  </si>
  <si>
    <t>Утверждаю</t>
  </si>
  <si>
    <t xml:space="preserve">штат в кол-ве   </t>
  </si>
  <si>
    <t>78,75 ед</t>
  </si>
  <si>
    <t>И.о. руководителя  ГУ ОО г.Кокшетау :</t>
  </si>
  <si>
    <t xml:space="preserve"> </t>
  </si>
  <si>
    <t>Шаймерденова Р.К.</t>
  </si>
  <si>
    <t>____________ Сарсембаева Б.В.</t>
  </si>
  <si>
    <t>"    "___________2020 год</t>
  </si>
  <si>
    <t>"    " ____________  2020 г</t>
  </si>
  <si>
    <t xml:space="preserve">       Штатное расписание</t>
  </si>
  <si>
    <t>кол-во кл.компл:   -68</t>
  </si>
  <si>
    <t>кол-во детей:-1583</t>
  </si>
  <si>
    <t>Ф.И.О.</t>
  </si>
  <si>
    <t>Должность</t>
  </si>
  <si>
    <t>образование</t>
  </si>
  <si>
    <t>Стаж</t>
  </si>
  <si>
    <t>Должностной оклад</t>
  </si>
  <si>
    <t>Блок</t>
  </si>
  <si>
    <t>кол.во ед(ставка)</t>
  </si>
  <si>
    <t>Коэфф.</t>
  </si>
  <si>
    <t>Итого тарифная часть</t>
  </si>
  <si>
    <t xml:space="preserve">           Доплата</t>
  </si>
  <si>
    <t>Надбавка 10%</t>
  </si>
  <si>
    <t>итого доплаты</t>
  </si>
  <si>
    <t>Итого з/плата в месяц</t>
  </si>
  <si>
    <t>ЗПР40%</t>
  </si>
  <si>
    <t>РБ 25% рост</t>
  </si>
  <si>
    <t>класность35%  от БДО</t>
  </si>
  <si>
    <t>директор</t>
  </si>
  <si>
    <t>высшее</t>
  </si>
  <si>
    <t>А-1/3</t>
  </si>
  <si>
    <t>Сатпаева Б.Д.</t>
  </si>
  <si>
    <t>зам.директора по УР</t>
  </si>
  <si>
    <t>А-1/3-1</t>
  </si>
  <si>
    <t>Кабенова Л.Д.</t>
  </si>
  <si>
    <t>Аубакиров А.С.</t>
  </si>
  <si>
    <t>зам.директора по ПО</t>
  </si>
  <si>
    <t>Кенжетаева У.Е.</t>
  </si>
  <si>
    <t>зам.директора по ВР</t>
  </si>
  <si>
    <t>Бельгибаева Д.О.</t>
  </si>
  <si>
    <t>Каскарова Г.Т.</t>
  </si>
  <si>
    <t>Садуакасова К.М.</t>
  </si>
  <si>
    <t>Гл.бухгалтер</t>
  </si>
  <si>
    <t>А-2/3</t>
  </si>
  <si>
    <t>Садвокасов С.Р.</t>
  </si>
  <si>
    <t>Зам директора по хозяйственной работе</t>
  </si>
  <si>
    <t>Акишева Л.Г.</t>
  </si>
  <si>
    <t>логопед</t>
  </si>
  <si>
    <t>В-2/1</t>
  </si>
  <si>
    <t>Бейсембаев Ж.К.</t>
  </si>
  <si>
    <t>Руководитель НВП</t>
  </si>
  <si>
    <t>В-2/2</t>
  </si>
  <si>
    <t>Канафина Г.Ш.</t>
  </si>
  <si>
    <t>координатор инклюзивного образования</t>
  </si>
  <si>
    <t>Шегирова Ж.Б.</t>
  </si>
  <si>
    <t>психолог</t>
  </si>
  <si>
    <t>Самбаева Д.А.</t>
  </si>
  <si>
    <t>В-2/4</t>
  </si>
  <si>
    <t>Тельман А.</t>
  </si>
  <si>
    <t>соц.педагог</t>
  </si>
  <si>
    <t>сред-спец.</t>
  </si>
  <si>
    <t>10 м</t>
  </si>
  <si>
    <t>В-4/4</t>
  </si>
  <si>
    <t>Шокаева С.Г</t>
  </si>
  <si>
    <t>вожатая</t>
  </si>
  <si>
    <t>Ахметова А.Ж.</t>
  </si>
  <si>
    <t>зав.библиотекой</t>
  </si>
  <si>
    <t>С-1</t>
  </si>
  <si>
    <t>Хасенова А.А.</t>
  </si>
  <si>
    <t>бухгалтер</t>
  </si>
  <si>
    <t>С-2</t>
  </si>
  <si>
    <t>Исенова А.Т.</t>
  </si>
  <si>
    <t>Кульмаганова К.Ж.</t>
  </si>
  <si>
    <t>инженер по оборудованию</t>
  </si>
  <si>
    <t>Яковлев Н.С.</t>
  </si>
  <si>
    <t>библиотекарь</t>
  </si>
  <si>
    <t>С-3</t>
  </si>
  <si>
    <t>Зейнуллина К.Д.</t>
  </si>
  <si>
    <t>делопроизводитель</t>
  </si>
  <si>
    <t>D-1</t>
  </si>
  <si>
    <t>Саймбетова А.М.</t>
  </si>
  <si>
    <t>секретарь</t>
  </si>
  <si>
    <t>Бейсеков А.Н.</t>
  </si>
  <si>
    <t>электрик</t>
  </si>
  <si>
    <t>Р-4</t>
  </si>
  <si>
    <t>Калиева А.К.</t>
  </si>
  <si>
    <t>лаборант</t>
  </si>
  <si>
    <t>Матаева А.</t>
  </si>
  <si>
    <t>Айнабеков К.Б.</t>
  </si>
  <si>
    <t>ср.спец.</t>
  </si>
  <si>
    <t>8 м.</t>
  </si>
  <si>
    <t>Зенуллина К.Д.</t>
  </si>
  <si>
    <t>Даирова Ж.Ж.</t>
  </si>
  <si>
    <t>Бейсекова М.А.</t>
  </si>
  <si>
    <t>Шакей К.</t>
  </si>
  <si>
    <t>плотник</t>
  </si>
  <si>
    <t>среднее</t>
  </si>
  <si>
    <t>Р-3</t>
  </si>
  <si>
    <t>Мингулов Р.</t>
  </si>
  <si>
    <t>сантехник</t>
  </si>
  <si>
    <t>раб.по зданию</t>
  </si>
  <si>
    <t>Жаксыбаев Е.К.</t>
  </si>
  <si>
    <t>Кокейхан М</t>
  </si>
  <si>
    <t>Мейерманов Н.А.</t>
  </si>
  <si>
    <t>сторож</t>
  </si>
  <si>
    <t>Р-2</t>
  </si>
  <si>
    <t>Онайбаев Т.З.</t>
  </si>
  <si>
    <t>Жумабаев Б.А.</t>
  </si>
  <si>
    <t>Бейсенова Н.А.</t>
  </si>
  <si>
    <t>вахтер</t>
  </si>
  <si>
    <t>Кобекова Г.Д.</t>
  </si>
  <si>
    <t>Ахметова Г.Ш.</t>
  </si>
  <si>
    <t>Айтжанова С.К.</t>
  </si>
  <si>
    <t>Кулынбаева Л.Е.</t>
  </si>
  <si>
    <t>уборщик</t>
  </si>
  <si>
    <t>Альбекова К.Б.</t>
  </si>
  <si>
    <t>Жунусова Н.Т.</t>
  </si>
  <si>
    <t>Елеусизова Р.А.</t>
  </si>
  <si>
    <t>Оспанова М.Ж.</t>
  </si>
  <si>
    <t>Елеусизова А.К.</t>
  </si>
  <si>
    <t>Бейсенова Ш.Ж.</t>
  </si>
  <si>
    <t>Хисина Г.М.</t>
  </si>
  <si>
    <t>Ибралина Г.М.</t>
  </si>
  <si>
    <t>Задина А.К.</t>
  </si>
  <si>
    <t>Абдрахманова Р.К.</t>
  </si>
  <si>
    <t>Аменова Г.Г.</t>
  </si>
  <si>
    <t>Мейерманова А.Ж.</t>
  </si>
  <si>
    <t>Мерклингер Е.П.</t>
  </si>
  <si>
    <t>дворник</t>
  </si>
  <si>
    <t>Р-1</t>
  </si>
  <si>
    <t>Солтаналина С.Е.</t>
  </si>
  <si>
    <t>Турежанова З.Б.</t>
  </si>
  <si>
    <t>Наби Х.</t>
  </si>
  <si>
    <t>Калижанова Н.Н.</t>
  </si>
  <si>
    <t>Ахмерова З.З.</t>
  </si>
  <si>
    <t>Кажмуратова С.Х.</t>
  </si>
  <si>
    <t>Кузенбоева Г.С.</t>
  </si>
  <si>
    <t>гардеробщик</t>
  </si>
  <si>
    <t>Ахметкалымова М.К.</t>
  </si>
  <si>
    <t>Есмагамбетова А.К.</t>
  </si>
  <si>
    <t>вакансия</t>
  </si>
  <si>
    <t>ИТОГО</t>
  </si>
  <si>
    <t>раб.по обслуж.зд</t>
  </si>
  <si>
    <t>гардероб ( 5 мес)</t>
  </si>
  <si>
    <t xml:space="preserve">Гл.бухгалтер:                                                        </t>
  </si>
  <si>
    <t>Зам.гл.бухгалтера по эконом.вопросам</t>
  </si>
  <si>
    <t>Кариева А.К.</t>
  </si>
  <si>
    <t>по КГУ Средняя школа-лицей №18 им.С.Жунусова отдела образования города Кокшетау            на 01.01.2020 г.</t>
  </si>
  <si>
    <t>71,75 ед</t>
  </si>
  <si>
    <t xml:space="preserve">с мес.ФЗП    5 201 831 тенге (Пять  миллионов </t>
  </si>
  <si>
    <t>двести одна тысяча восемьсот тридцать один) тенге</t>
  </si>
  <si>
    <t>по КГУ Средняя школа-лицей №18 им.С.Жунусова отдела образования города Кокшетау            на  17.02.2020 г.</t>
  </si>
  <si>
    <t>10% от статуса педагога</t>
  </si>
  <si>
    <t>30% обновл содержания от статуса педагога</t>
  </si>
  <si>
    <t>25% от статуса педагога за пед мастерство</t>
  </si>
  <si>
    <t>Пед мастерство (педагог-исследователь 40% от ДО)</t>
  </si>
  <si>
    <t>класность 35%  от БДО</t>
  </si>
  <si>
    <t>Телман А.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</si>
  <si>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</si>
  <si>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Бегалина Б.А.</t>
  </si>
  <si>
    <t>Наурызбаева Р.Д.</t>
  </si>
  <si>
    <t>Далдиева П.Ж.</t>
  </si>
  <si>
    <t>Вакансия</t>
  </si>
  <si>
    <t>Р-5</t>
  </si>
  <si>
    <t>Р-6</t>
  </si>
  <si>
    <t>Акмагамбетова Г.К.</t>
  </si>
  <si>
    <t>Шокимова Г.К.</t>
  </si>
  <si>
    <t>Мухамеджанова Г.</t>
  </si>
  <si>
    <t xml:space="preserve">с мес.ФЗП    5 721 853 тенге (Пять  миллионов </t>
  </si>
  <si>
    <t>семьсот двадцать одна тысяча восемьсот пятьдесят три) тенге</t>
  </si>
  <si>
    <t xml:space="preserve">пед мастерство 25% от статуса педагога  </t>
  </si>
  <si>
    <t>по КГУ Средняя школа-лицей №18 им.С.Жунусова отдела образования города Кокшетау            на 01.09.2020 г.</t>
  </si>
  <si>
    <t>Капарова А.Н.</t>
  </si>
  <si>
    <t>Пед мастерство (педагог-эксперт 35% от ДО)</t>
  </si>
  <si>
    <t>Абдикаримова К.Д.</t>
  </si>
  <si>
    <t>Адикенова Р.Т.</t>
  </si>
  <si>
    <t>Карагызова А.Ж.</t>
  </si>
  <si>
    <t>Руководитель  ГУ ОО г.Кокшетау :</t>
  </si>
  <si>
    <t>Башарова Д.У.</t>
  </si>
  <si>
    <t>Аманжол Ж.Б.</t>
  </si>
  <si>
    <t>0л.</t>
  </si>
  <si>
    <t>МБ</t>
  </si>
  <si>
    <t>Пед маст</t>
  </si>
  <si>
    <t>25% РБ</t>
  </si>
  <si>
    <t>допл псих ОБ</t>
  </si>
  <si>
    <t>В2/3</t>
  </si>
  <si>
    <t>кол-во детей:-1508</t>
  </si>
  <si>
    <t xml:space="preserve">с мес.ФЗП    5 335 363 тенге (Пять  миллионов </t>
  </si>
  <si>
    <t>триста тридцать пять тысяч триста шестьдесят  три) тенге</t>
  </si>
  <si>
    <t>В-2/3</t>
  </si>
  <si>
    <t>Пед мастерство (педагог-модератор 30% от ДО)</t>
  </si>
  <si>
    <t>Байсенбаева Ш.Ж.</t>
  </si>
  <si>
    <t>Садыкова А.К.</t>
  </si>
  <si>
    <t>Айтжанова С.</t>
  </si>
  <si>
    <t>Директор КГУ "Школа-лицей №18 города Кокшетау имени Сакена Жунусова отдела образования по городу Кокшетау управления образования Акмолинской области"</t>
  </si>
  <si>
    <t>Канапина Г.Х.</t>
  </si>
  <si>
    <t>Ташенова Ш.</t>
  </si>
  <si>
    <t>Абуталипова Г.Ш.</t>
  </si>
  <si>
    <t>Темирбулатова Г.Ш.</t>
  </si>
  <si>
    <t>Нуртай А.А.</t>
  </si>
  <si>
    <t>Мингулов Р.Н.</t>
  </si>
  <si>
    <t>Сарина Т.Б.</t>
  </si>
  <si>
    <t>электромонтер</t>
  </si>
  <si>
    <t>Куликов Д.Т.</t>
  </si>
  <si>
    <t>Семетай А.</t>
  </si>
  <si>
    <t>В4/4</t>
  </si>
  <si>
    <t>Салыкова Ы.</t>
  </si>
  <si>
    <t>Нугертаева А.Б.</t>
  </si>
  <si>
    <t>Директор                    Сарсембаева Б.В.</t>
  </si>
  <si>
    <t>Руководитель  ГУ Отдел образования по городу Кокшетау Управления образования Акмолинской области :</t>
  </si>
  <si>
    <t>Адм.доплата за руководителя 50% от ДО</t>
  </si>
  <si>
    <t>Телеген Ф.</t>
  </si>
  <si>
    <t>Ахметкалымова М.</t>
  </si>
  <si>
    <t>Джетписова С.</t>
  </si>
  <si>
    <t>Райымбекова У.</t>
  </si>
  <si>
    <t>Кенжебаева С.</t>
  </si>
  <si>
    <t>Адий П.</t>
  </si>
  <si>
    <t>В2/4</t>
  </si>
  <si>
    <t>дефектолог</t>
  </si>
  <si>
    <t>Жусупова Р.К.</t>
  </si>
  <si>
    <t>Тасболат Г.</t>
  </si>
  <si>
    <t>кол-во кл.компл:   -64</t>
  </si>
  <si>
    <t>Дюсенбай Х.</t>
  </si>
  <si>
    <t>Дюсенова Р.Б.</t>
  </si>
  <si>
    <t>Саткожина Ш.</t>
  </si>
  <si>
    <t>профориентатор</t>
  </si>
  <si>
    <t>В-3/4</t>
  </si>
  <si>
    <t>Матаева А.С.</t>
  </si>
  <si>
    <t>учитель-логопед</t>
  </si>
  <si>
    <t xml:space="preserve">штат в кол-ве  74,75 </t>
  </si>
  <si>
    <t>"    "___________2023 год</t>
  </si>
  <si>
    <t>"    " ____________  2023 г</t>
  </si>
  <si>
    <t>РБ 100% рост</t>
  </si>
  <si>
    <t xml:space="preserve">повыш. 45% </t>
  </si>
  <si>
    <t>Тюлюшев Т.К.</t>
  </si>
  <si>
    <t>Тулепова М.</t>
  </si>
  <si>
    <t>В3/4</t>
  </si>
  <si>
    <t>Тенсел М.</t>
  </si>
  <si>
    <t>Байжуманова Л.</t>
  </si>
  <si>
    <t>кол-во детей:-1393</t>
  </si>
  <si>
    <t>Педагог -организатор</t>
  </si>
  <si>
    <t xml:space="preserve"> 100% от педмаст. от статуса педагога  </t>
  </si>
  <si>
    <t>Шокпутова С.Х.</t>
  </si>
  <si>
    <t>Педагог доп.обр-ния</t>
  </si>
  <si>
    <t>100% РБ</t>
  </si>
  <si>
    <t>Смагулова А.</t>
  </si>
  <si>
    <t>магистр 1МРП*10</t>
  </si>
  <si>
    <t>педагог-психолог</t>
  </si>
  <si>
    <t>ст.вожатая</t>
  </si>
  <si>
    <t>зам директора по хоз.раб</t>
  </si>
  <si>
    <t>маг</t>
  </si>
  <si>
    <t xml:space="preserve">повыш. 71% </t>
  </si>
  <si>
    <t>по КГУ "Школа-лицей №18 города Кокшетау имени Сакена Жунусова отдела образования по городу Кокшетау управления образования Акмолинской области"  на 01.01.2024 г.</t>
  </si>
  <si>
    <t>с мес.ФЗП 10 085 555 тенге ( Десять миллионов  восемьдесят пять  тысяч пятьсот пятьдесят пять) тенге</t>
  </si>
  <si>
    <t>по КГУ "Школа-лицей №18 города Кокшетау имени Сакена Жунусова отдела образования по городу Кокшетау управления образования Акмолинской области"  на 01.09.2023 г.</t>
  </si>
  <si>
    <t>Досмухан А.</t>
  </si>
  <si>
    <t>Токина Ж.Т.</t>
  </si>
  <si>
    <t>Испанова А.</t>
  </si>
  <si>
    <t>Шаймардан Ә.</t>
  </si>
  <si>
    <t>зам директора по хоз.работе</t>
  </si>
  <si>
    <t>Жусупова Ж.</t>
  </si>
  <si>
    <t>Наурызбаева Р.</t>
  </si>
  <si>
    <t>Тасмукамбетов С.</t>
  </si>
  <si>
    <t>Шокаева С.</t>
  </si>
  <si>
    <t>Сальменова А.А.</t>
  </si>
  <si>
    <t>Ахметжанов Е.К.</t>
  </si>
  <si>
    <t>кол-во кл.компл:   -62</t>
  </si>
  <si>
    <t>кол-во детей:-1304</t>
  </si>
  <si>
    <t>преподаватель-организатор по НВП</t>
  </si>
  <si>
    <t>педагог -организатор</t>
  </si>
  <si>
    <t>педагог доп.обр-ния</t>
  </si>
  <si>
    <t>уборщик служ.пом.</t>
  </si>
  <si>
    <t>главный бухгалтер</t>
  </si>
  <si>
    <t>слесарь-сантехник</t>
  </si>
  <si>
    <t>рабочий по зданию</t>
  </si>
  <si>
    <t>менеджер</t>
  </si>
  <si>
    <t xml:space="preserve">штат в кол-ве  76,25 </t>
  </si>
  <si>
    <t>учитель-дефектологии</t>
  </si>
  <si>
    <t>с мес.ФЗП 9 645  056 тенге ( Девять миллионов шестьсот сорок пять  тысячи пятьдесят шесть)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</si>
</sst>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6" fillId="2" borderId="0" xfId="0" applyFont="1" applyFill="1"/>
    <xf numFmtId="0" fontId="6" fillId="0" borderId="0" xfId="0" applyFont="1"/>
    <xf numFmtId="164" fontId="6" fillId="2" borderId="0" xfId="0" applyNumberFormat="1" applyFont="1" applyFill="1"/>
    <xf numFmtId="4" fontId="6" fillId="0" borderId="0" xfId="0" applyNumberFormat="1" applyFont="1"/>
    <xf numFmtId="0" fontId="6" fillId="0" borderId="0" xfId="0" applyFont="1" applyFill="1"/>
    <xf numFmtId="0" fontId="6" fillId="2" borderId="2" xfId="0" applyFont="1" applyFill="1" applyBorder="1"/>
    <xf numFmtId="0" fontId="6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164" fontId="5" fillId="2" borderId="0" xfId="0" applyNumberFormat="1" applyFont="1" applyFill="1"/>
    <xf numFmtId="4" fontId="5" fillId="0" borderId="0" xfId="0" applyNumberFormat="1" applyFont="1"/>
    <xf numFmtId="0" fontId="5" fillId="0" borderId="0" xfId="0" applyFont="1" applyFill="1"/>
    <xf numFmtId="0" fontId="5" fillId="0" borderId="32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1" fontId="5" fillId="0" borderId="32" xfId="0" applyNumberFormat="1" applyFont="1" applyFill="1" applyBorder="1" applyAlignment="1" applyProtection="1">
      <alignment horizontal="center"/>
    </xf>
    <xf numFmtId="1" fontId="5" fillId="0" borderId="32" xfId="0" applyNumberFormat="1" applyFont="1" applyBorder="1" applyAlignment="1" applyProtection="1">
      <alignment horizontal="center"/>
      <protection locked="0"/>
    </xf>
    <xf numFmtId="1" fontId="5" fillId="2" borderId="32" xfId="0" applyNumberFormat="1" applyFont="1" applyFill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0" xfId="0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0" xfId="0" applyFont="1" applyAlignment="1">
      <alignment vertical="top"/>
    </xf>
    <xf numFmtId="0" fontId="5" fillId="2" borderId="34" xfId="0" applyFont="1" applyFill="1" applyBorder="1" applyAlignment="1" applyProtection="1">
      <alignment horizontal="left"/>
      <protection locked="0"/>
    </xf>
    <xf numFmtId="0" fontId="5" fillId="0" borderId="1" xfId="0" applyFont="1" applyFill="1" applyBorder="1" applyAlignment="1" applyProtection="1">
      <alignment horizontal="left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1" fontId="5" fillId="0" borderId="1" xfId="0" applyNumberFormat="1" applyFont="1" applyFill="1" applyBorder="1" applyAlignment="1" applyProtection="1">
      <alignment horizontal="center"/>
      <protection locked="0"/>
    </xf>
    <xf numFmtId="0" fontId="5" fillId="4" borderId="0" xfId="0" applyFont="1" applyFill="1"/>
    <xf numFmtId="0" fontId="6" fillId="0" borderId="1" xfId="0" applyFont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4" fontId="6" fillId="0" borderId="1" xfId="0" applyNumberFormat="1" applyFont="1" applyBorder="1" applyAlignment="1" applyProtection="1">
      <alignment horizontal="center"/>
      <protection locked="0"/>
    </xf>
    <xf numFmtId="1" fontId="6" fillId="0" borderId="32" xfId="0" applyNumberFormat="1" applyFont="1" applyFill="1" applyBorder="1" applyAlignment="1" applyProtection="1">
      <alignment horizontal="center"/>
    </xf>
    <xf numFmtId="0" fontId="6" fillId="0" borderId="33" xfId="0" applyFont="1" applyBorder="1" applyAlignment="1" applyProtection="1">
      <alignment horizontal="center"/>
      <protection locked="0"/>
    </xf>
    <xf numFmtId="1" fontId="6" fillId="0" borderId="32" xfId="0" applyNumberFormat="1" applyFont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/>
    </xf>
    <xf numFmtId="0" fontId="5" fillId="0" borderId="33" xfId="0" applyFont="1" applyBorder="1" applyAlignment="1" applyProtection="1">
      <alignment horizontal="center"/>
      <protection locked="0"/>
    </xf>
    <xf numFmtId="0" fontId="6" fillId="2" borderId="35" xfId="0" applyFont="1" applyFill="1" applyBorder="1" applyAlignment="1" applyProtection="1">
      <alignment horizontal="center"/>
      <protection locked="0"/>
    </xf>
    <xf numFmtId="0" fontId="6" fillId="2" borderId="36" xfId="0" applyFont="1" applyFill="1" applyBorder="1" applyProtection="1">
      <protection locked="0"/>
    </xf>
    <xf numFmtId="0" fontId="6" fillId="0" borderId="36" xfId="0" applyFont="1" applyBorder="1" applyProtection="1">
      <protection locked="0"/>
    </xf>
    <xf numFmtId="0" fontId="5" fillId="0" borderId="33" xfId="0" applyFont="1" applyBorder="1" applyProtection="1">
      <protection locked="0"/>
    </xf>
    <xf numFmtId="2" fontId="6" fillId="2" borderId="33" xfId="0" applyNumberFormat="1" applyFont="1" applyFill="1" applyBorder="1" applyProtection="1">
      <protection locked="0"/>
    </xf>
    <xf numFmtId="4" fontId="5" fillId="0" borderId="33" xfId="0" applyNumberFormat="1" applyFont="1" applyBorder="1" applyProtection="1">
      <protection locked="0"/>
    </xf>
    <xf numFmtId="1" fontId="6" fillId="0" borderId="33" xfId="0" applyNumberFormat="1" applyFont="1" applyFill="1" applyBorder="1" applyProtection="1"/>
    <xf numFmtId="0" fontId="6" fillId="0" borderId="33" xfId="0" applyFont="1" applyBorder="1" applyProtection="1">
      <protection locked="0"/>
    </xf>
    <xf numFmtId="1" fontId="6" fillId="0" borderId="33" xfId="0" applyNumberFormat="1" applyFont="1" applyBorder="1" applyProtection="1">
      <protection locked="0"/>
    </xf>
    <xf numFmtId="1" fontId="6" fillId="0" borderId="33" xfId="0" applyNumberFormat="1" applyFont="1" applyBorder="1" applyProtection="1"/>
    <xf numFmtId="0" fontId="5" fillId="2" borderId="1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5" fillId="0" borderId="14" xfId="0" applyFont="1" applyBorder="1" applyProtection="1">
      <protection locked="0"/>
    </xf>
    <xf numFmtId="0" fontId="5" fillId="0" borderId="12" xfId="0" applyFont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4" fontId="5" fillId="0" borderId="12" xfId="0" applyNumberFormat="1" applyFont="1" applyBorder="1" applyProtection="1">
      <protection locked="0"/>
    </xf>
    <xf numFmtId="164" fontId="5" fillId="0" borderId="12" xfId="0" applyNumberFormat="1" applyFont="1" applyFill="1" applyBorder="1"/>
    <xf numFmtId="0" fontId="5" fillId="0" borderId="0" xfId="0" applyFont="1" applyBorder="1" applyProtection="1">
      <protection locked="0"/>
    </xf>
    <xf numFmtId="0" fontId="5" fillId="0" borderId="32" xfId="0" applyFont="1" applyBorder="1" applyAlignment="1" applyProtection="1">
      <alignment horizontal="center"/>
      <protection locked="0"/>
    </xf>
    <xf numFmtId="0" fontId="5" fillId="2" borderId="37" xfId="0" applyFont="1" applyFill="1" applyBorder="1" applyProtection="1">
      <protection locked="0"/>
    </xf>
    <xf numFmtId="0" fontId="5" fillId="2" borderId="38" xfId="0" applyFont="1" applyFill="1" applyBorder="1" applyProtection="1">
      <protection locked="0"/>
    </xf>
    <xf numFmtId="0" fontId="5" fillId="0" borderId="38" xfId="0" applyFont="1" applyBorder="1" applyProtection="1">
      <protection locked="0"/>
    </xf>
    <xf numFmtId="0" fontId="5" fillId="0" borderId="32" xfId="0" applyFont="1" applyBorder="1" applyProtection="1">
      <protection locked="0"/>
    </xf>
    <xf numFmtId="164" fontId="5" fillId="2" borderId="32" xfId="0" applyNumberFormat="1" applyFont="1" applyFill="1" applyBorder="1" applyProtection="1">
      <protection locked="0"/>
    </xf>
    <xf numFmtId="4" fontId="5" fillId="0" borderId="32" xfId="0" applyNumberFormat="1" applyFont="1" applyBorder="1" applyProtection="1">
      <protection locked="0"/>
    </xf>
    <xf numFmtId="0" fontId="5" fillId="0" borderId="32" xfId="0" applyFont="1" applyFill="1" applyBorder="1"/>
    <xf numFmtId="0" fontId="6" fillId="0" borderId="32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38" xfId="0" applyFont="1" applyBorder="1"/>
    <xf numFmtId="164" fontId="5" fillId="2" borderId="0" xfId="0" applyNumberFormat="1" applyFont="1" applyFill="1" applyBorder="1"/>
    <xf numFmtId="4" fontId="5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Border="1"/>
    <xf numFmtId="1" fontId="5" fillId="0" borderId="0" xfId="0" applyNumberFormat="1" applyFont="1"/>
    <xf numFmtId="1" fontId="6" fillId="0" borderId="39" xfId="0" applyNumberFormat="1" applyFont="1" applyBorder="1"/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1" fontId="6" fillId="0" borderId="0" xfId="0" applyNumberFormat="1" applyFont="1" applyProtection="1">
      <protection locked="0"/>
    </xf>
    <xf numFmtId="0" fontId="5" fillId="2" borderId="33" xfId="0" applyFont="1" applyFill="1" applyBorder="1" applyAlignment="1" applyProtection="1">
      <alignment horizontal="center"/>
      <protection locked="0"/>
    </xf>
    <xf numFmtId="4" fontId="6" fillId="2" borderId="0" xfId="0" applyNumberFormat="1" applyFont="1" applyFill="1"/>
    <xf numFmtId="4" fontId="5" fillId="2" borderId="0" xfId="0" applyNumberFormat="1" applyFont="1" applyFill="1"/>
    <xf numFmtId="1" fontId="5" fillId="2" borderId="0" xfId="0" applyNumberFormat="1" applyFont="1" applyFill="1"/>
    <xf numFmtId="1" fontId="6" fillId="2" borderId="39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4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32" xfId="0" applyNumberFormat="1" applyFont="1" applyFill="1" applyBorder="1" applyAlignment="1" applyProtection="1">
      <alignment horizontal="center"/>
    </xf>
    <xf numFmtId="0" fontId="7" fillId="2" borderId="33" xfId="0" applyFont="1" applyFill="1" applyBorder="1" applyAlignment="1" applyProtection="1">
      <alignment horizontal="center"/>
      <protection locked="0"/>
    </xf>
    <xf numFmtId="1" fontId="7" fillId="2" borderId="33" xfId="0" applyNumberFormat="1" applyFont="1" applyFill="1" applyBorder="1" applyAlignment="1" applyProtection="1">
      <alignment horizontal="center"/>
      <protection locked="0"/>
    </xf>
    <xf numFmtId="1" fontId="7" fillId="2" borderId="32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 applyProtection="1">
      <alignment horizontal="center"/>
    </xf>
    <xf numFmtId="0" fontId="7" fillId="2" borderId="0" xfId="0" applyFont="1" applyFill="1"/>
    <xf numFmtId="0" fontId="7" fillId="2" borderId="35" xfId="0" applyFont="1" applyFill="1" applyBorder="1" applyAlignment="1" applyProtection="1">
      <alignment horizontal="center"/>
      <protection locked="0"/>
    </xf>
    <xf numFmtId="0" fontId="7" fillId="2" borderId="36" xfId="0" applyFont="1" applyFill="1" applyBorder="1" applyProtection="1">
      <protection locked="0"/>
    </xf>
    <xf numFmtId="0" fontId="8" fillId="2" borderId="33" xfId="0" applyFont="1" applyFill="1" applyBorder="1" applyProtection="1">
      <protection locked="0"/>
    </xf>
    <xf numFmtId="2" fontId="7" fillId="2" borderId="33" xfId="0" applyNumberFormat="1" applyFont="1" applyFill="1" applyBorder="1" applyProtection="1">
      <protection locked="0"/>
    </xf>
    <xf numFmtId="4" fontId="8" fillId="2" borderId="33" xfId="0" applyNumberFormat="1" applyFont="1" applyFill="1" applyBorder="1" applyProtection="1">
      <protection locked="0"/>
    </xf>
    <xf numFmtId="1" fontId="7" fillId="2" borderId="33" xfId="0" applyNumberFormat="1" applyFont="1" applyFill="1" applyBorder="1" applyProtection="1"/>
    <xf numFmtId="0" fontId="7" fillId="2" borderId="33" xfId="0" applyFont="1" applyFill="1" applyBorder="1" applyProtection="1">
      <protection locked="0"/>
    </xf>
    <xf numFmtId="1" fontId="7" fillId="2" borderId="33" xfId="0" applyNumberFormat="1" applyFont="1" applyFill="1" applyBorder="1" applyProtection="1">
      <protection locked="0"/>
    </xf>
    <xf numFmtId="0" fontId="8" fillId="2" borderId="0" xfId="0" applyFont="1" applyFill="1"/>
    <xf numFmtId="0" fontId="8" fillId="2" borderId="13" xfId="0" applyFont="1" applyFill="1" applyBorder="1" applyProtection="1">
      <protection locked="0"/>
    </xf>
    <xf numFmtId="0" fontId="8" fillId="2" borderId="14" xfId="0" applyFont="1" applyFill="1" applyBorder="1" applyProtection="1">
      <protection locked="0"/>
    </xf>
    <xf numFmtId="0" fontId="8" fillId="2" borderId="12" xfId="0" applyFont="1" applyFill="1" applyBorder="1" applyProtection="1">
      <protection locked="0"/>
    </xf>
    <xf numFmtId="2" fontId="8" fillId="2" borderId="12" xfId="0" applyNumberFormat="1" applyFont="1" applyFill="1" applyBorder="1" applyProtection="1">
      <protection locked="0"/>
    </xf>
    <xf numFmtId="4" fontId="8" fillId="2" borderId="12" xfId="0" applyNumberFormat="1" applyFont="1" applyFill="1" applyBorder="1" applyProtection="1">
      <protection locked="0"/>
    </xf>
    <xf numFmtId="164" fontId="8" fillId="2" borderId="12" xfId="0" applyNumberFormat="1" applyFont="1" applyFill="1" applyBorder="1"/>
    <xf numFmtId="0" fontId="8" fillId="2" borderId="0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38" xfId="0" applyFont="1" applyFill="1" applyBorder="1" applyProtection="1">
      <protection locked="0"/>
    </xf>
    <xf numFmtId="0" fontId="8" fillId="2" borderId="0" xfId="0" applyFont="1" applyFill="1" applyBorder="1"/>
    <xf numFmtId="0" fontId="7" fillId="2" borderId="0" xfId="0" applyFont="1" applyFill="1" applyProtection="1">
      <protection locked="0"/>
    </xf>
    <xf numFmtId="0" fontId="8" fillId="2" borderId="3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left"/>
      <protection locked="0"/>
    </xf>
    <xf numFmtId="1" fontId="8" fillId="2" borderId="32" xfId="0" applyNumberFormat="1" applyFont="1" applyFill="1" applyBorder="1" applyAlignment="1" applyProtection="1">
      <alignment horizontal="center"/>
    </xf>
    <xf numFmtId="1" fontId="8" fillId="2" borderId="32" xfId="0" applyNumberFormat="1" applyFont="1" applyFill="1" applyBorder="1" applyAlignment="1" applyProtection="1">
      <alignment horizontal="center"/>
      <protection locked="0"/>
    </xf>
    <xf numFmtId="1" fontId="8" fillId="2" borderId="12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left"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33" xfId="0" applyNumberFormat="1" applyFont="1" applyFill="1" applyBorder="1" applyAlignment="1" applyProtection="1">
      <alignment horizontal="center"/>
      <protection locked="0"/>
    </xf>
    <xf numFmtId="0" fontId="8" fillId="2" borderId="37" xfId="0" applyFont="1" applyFill="1" applyBorder="1" applyProtection="1">
      <protection locked="0"/>
    </xf>
    <xf numFmtId="0" fontId="8" fillId="2" borderId="32" xfId="0" applyFont="1" applyFill="1" applyBorder="1" applyProtection="1">
      <protection locked="0"/>
    </xf>
    <xf numFmtId="164" fontId="8" fillId="2" borderId="32" xfId="0" applyNumberFormat="1" applyFont="1" applyFill="1" applyBorder="1" applyProtection="1">
      <protection locked="0"/>
    </xf>
    <xf numFmtId="4" fontId="8" fillId="2" borderId="32" xfId="0" applyNumberFormat="1" applyFont="1" applyFill="1" applyBorder="1" applyProtection="1">
      <protection locked="0"/>
    </xf>
    <xf numFmtId="0" fontId="8" fillId="2" borderId="32" xfId="0" applyFont="1" applyFill="1" applyBorder="1"/>
    <xf numFmtId="0" fontId="7" fillId="2" borderId="32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164" fontId="8" fillId="2" borderId="0" xfId="0" applyNumberFormat="1" applyFont="1" applyFill="1" applyBorder="1"/>
    <xf numFmtId="4" fontId="8" fillId="2" borderId="0" xfId="0" applyNumberFormat="1" applyFont="1" applyFill="1" applyBorder="1"/>
    <xf numFmtId="0" fontId="7" fillId="2" borderId="0" xfId="0" applyFont="1" applyFill="1" applyBorder="1"/>
    <xf numFmtId="164" fontId="8" fillId="2" borderId="0" xfId="0" applyNumberFormat="1" applyFont="1" applyFill="1"/>
    <xf numFmtId="4" fontId="8" fillId="2" borderId="0" xfId="0" applyNumberFormat="1" applyFont="1" applyFill="1"/>
    <xf numFmtId="1" fontId="7" fillId="2" borderId="0" xfId="0" applyNumberFormat="1" applyFont="1" applyFill="1" applyProtection="1">
      <protection locked="0"/>
    </xf>
    <xf numFmtId="0" fontId="8" fillId="2" borderId="1" xfId="0" applyFont="1" applyFill="1" applyBorder="1" applyAlignment="1" applyProtection="1">
      <alignment horizontal="left" vertical="top"/>
      <protection locked="0"/>
    </xf>
    <xf numFmtId="0" fontId="5" fillId="2" borderId="0" xfId="0" applyFont="1" applyFill="1" applyAlignment="1">
      <alignment vertical="top"/>
    </xf>
    <xf numFmtId="0" fontId="8" fillId="2" borderId="34" xfId="0" applyFont="1" applyFill="1" applyBorder="1" applyAlignment="1" applyProtection="1">
      <alignment horizontal="left"/>
      <protection locked="0"/>
    </xf>
    <xf numFmtId="164" fontId="8" fillId="2" borderId="1" xfId="0" applyNumberFormat="1" applyFont="1" applyFill="1" applyBorder="1" applyAlignment="1" applyProtection="1">
      <alignment horizontal="center"/>
      <protection locked="0"/>
    </xf>
    <xf numFmtId="1" fontId="7" fillId="2" borderId="0" xfId="0" applyNumberFormat="1" applyFont="1" applyFill="1"/>
    <xf numFmtId="0" fontId="7" fillId="2" borderId="38" xfId="0" applyFont="1" applyFill="1" applyBorder="1"/>
    <xf numFmtId="0" fontId="8" fillId="2" borderId="33" xfId="0" applyFont="1" applyFill="1" applyBorder="1" applyAlignment="1" applyProtection="1">
      <alignment horizontal="center"/>
      <protection locked="0"/>
    </xf>
    <xf numFmtId="0" fontId="8" fillId="2" borderId="32" xfId="0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8" fillId="2" borderId="0" xfId="0" applyNumberFormat="1" applyFont="1" applyFill="1"/>
    <xf numFmtId="0" fontId="10" fillId="2" borderId="1" xfId="0" applyFont="1" applyFill="1" applyBorder="1" applyAlignment="1" applyProtection="1">
      <alignment horizontal="left" wrapText="1"/>
      <protection locked="0"/>
    </xf>
    <xf numFmtId="1" fontId="5" fillId="2" borderId="0" xfId="0" applyNumberFormat="1" applyFont="1" applyFill="1" applyBorder="1"/>
    <xf numFmtId="1" fontId="7" fillId="2" borderId="0" xfId="0" applyNumberFormat="1" applyFont="1" applyFill="1" applyBorder="1"/>
    <xf numFmtId="1" fontId="8" fillId="2" borderId="0" xfId="0" applyNumberFormat="1" applyFont="1" applyFill="1" applyBorder="1"/>
    <xf numFmtId="0" fontId="7" fillId="2" borderId="0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/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8" fillId="2" borderId="1" xfId="0" applyFont="1" applyFill="1" applyBorder="1" applyAlignment="1" applyProtection="1">
      <alignment horizontal="center" vertical="center"/>
      <protection locked="0"/>
    </xf>
    <xf numFmtId="1" fontId="8" fillId="2" borderId="1" xfId="0" applyNumberFormat="1" applyFont="1" applyFill="1" applyBorder="1" applyAlignment="1" applyProtection="1">
      <alignment horizontal="center"/>
    </xf>
    <xf numFmtId="0" fontId="8" fillId="2" borderId="1" xfId="0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4" fontId="8" fillId="2" borderId="1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/>
    <xf numFmtId="2" fontId="8" fillId="2" borderId="1" xfId="0" applyNumberFormat="1" applyFont="1" applyFill="1" applyBorder="1" applyProtection="1">
      <protection locked="0"/>
    </xf>
    <xf numFmtId="164" fontId="8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7" fillId="2" borderId="1" xfId="0" applyFont="1" applyFill="1" applyBorder="1"/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/>
    </xf>
    <xf numFmtId="9" fontId="7" fillId="2" borderId="0" xfId="0" applyNumberFormat="1" applyFont="1" applyFill="1" applyBorder="1" applyAlignment="1">
      <alignment horizontal="center" vertical="center" wrapText="1"/>
    </xf>
    <xf numFmtId="9" fontId="7" fillId="2" borderId="22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Protection="1">
      <protection locked="0"/>
    </xf>
    <xf numFmtId="1" fontId="8" fillId="2" borderId="1" xfId="0" applyNumberFormat="1" applyFont="1" applyFill="1" applyBorder="1"/>
    <xf numFmtId="0" fontId="8" fillId="0" borderId="1" xfId="0" applyFont="1" applyFill="1" applyBorder="1" applyAlignment="1" applyProtection="1">
      <alignment horizontal="left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9" fontId="5" fillId="2" borderId="0" xfId="0" applyNumberFormat="1" applyFont="1" applyFill="1"/>
    <xf numFmtId="0" fontId="5" fillId="2" borderId="0" xfId="0" applyFont="1" applyFill="1" applyBorder="1" applyAlignment="1" applyProtection="1">
      <alignment horizontal="left"/>
      <protection locked="0"/>
    </xf>
    <xf numFmtId="0" fontId="8" fillId="2" borderId="33" xfId="0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center"/>
      <protection locked="0"/>
    </xf>
    <xf numFmtId="0" fontId="8" fillId="2" borderId="32" xfId="0" applyFont="1" applyFill="1" applyBorder="1" applyAlignment="1" applyProtection="1">
      <alignment horizontal="center"/>
      <protection locked="0"/>
    </xf>
    <xf numFmtId="9" fontId="7" fillId="2" borderId="3" xfId="0" applyNumberFormat="1" applyFont="1" applyFill="1" applyBorder="1" applyAlignment="1">
      <alignment horizontal="center" vertical="center" wrapText="1"/>
    </xf>
    <xf numFmtId="9" fontId="7" fillId="2" borderId="2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center"/>
      <protection locked="0"/>
    </xf>
    <xf numFmtId="0" fontId="8" fillId="2" borderId="32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33" xfId="0" applyFont="1" applyFill="1" applyBorder="1" applyAlignment="1">
      <alignment horizontal="center" vertical="center"/>
    </xf>
    <xf numFmtId="9" fontId="7" fillId="2" borderId="12" xfId="0" applyNumberFormat="1" applyFont="1" applyFill="1" applyBorder="1" applyAlignment="1">
      <alignment horizontal="center" vertical="center" wrapText="1"/>
    </xf>
    <xf numFmtId="9" fontId="7" fillId="2" borderId="3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center" vertical="center"/>
    </xf>
    <xf numFmtId="9" fontId="7" fillId="2" borderId="3" xfId="0" applyNumberFormat="1" applyFont="1" applyFill="1" applyBorder="1" applyAlignment="1">
      <alignment horizontal="center" vertical="center" wrapText="1"/>
    </xf>
    <xf numFmtId="9" fontId="7" fillId="2" borderId="2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left"/>
      <protection locked="0"/>
    </xf>
    <xf numFmtId="0" fontId="8" fillId="2" borderId="33" xfId="0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center"/>
      <protection locked="0"/>
    </xf>
    <xf numFmtId="0" fontId="8" fillId="2" borderId="32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33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32" xfId="0" applyFont="1" applyBorder="1" applyAlignment="1" applyProtection="1">
      <alignment horizontal="center"/>
      <protection locked="0"/>
    </xf>
    <xf numFmtId="4" fontId="6" fillId="0" borderId="5" xfId="0" applyNumberFormat="1" applyFont="1" applyBorder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9" fontId="6" fillId="0" borderId="7" xfId="0" applyNumberFormat="1" applyFont="1" applyBorder="1" applyAlignment="1">
      <alignment horizontal="center" vertical="center" wrapText="1"/>
    </xf>
    <xf numFmtId="9" fontId="6" fillId="0" borderId="14" xfId="0" applyNumberFormat="1" applyFont="1" applyBorder="1" applyAlignment="1">
      <alignment horizontal="center" vertical="center" wrapText="1"/>
    </xf>
    <xf numFmtId="9" fontId="6" fillId="0" borderId="2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9" fontId="6" fillId="0" borderId="16" xfId="0" applyNumberFormat="1" applyFont="1" applyBorder="1" applyAlignment="1">
      <alignment horizontal="center" vertical="center"/>
    </xf>
    <xf numFmtId="9" fontId="6" fillId="0" borderId="27" xfId="0" applyNumberFormat="1" applyFont="1" applyBorder="1" applyAlignment="1">
      <alignment horizontal="center" vertical="center"/>
    </xf>
    <xf numFmtId="9" fontId="6" fillId="0" borderId="17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7" fontId="6" fillId="0" borderId="23" xfId="0" applyNumberFormat="1" applyFont="1" applyBorder="1" applyAlignment="1">
      <alignment horizontal="center" vertical="center" wrapText="1"/>
    </xf>
    <xf numFmtId="9" fontId="6" fillId="0" borderId="18" xfId="0" applyNumberFormat="1" applyFont="1" applyBorder="1" applyAlignment="1">
      <alignment horizontal="center" vertical="center"/>
    </xf>
    <xf numFmtId="9" fontId="6" fillId="0" borderId="29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164" fontId="6" fillId="2" borderId="23" xfId="0" applyNumberFormat="1" applyFont="1" applyFill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9" fontId="6" fillId="0" borderId="21" xfId="0" applyNumberFormat="1" applyFont="1" applyBorder="1" applyAlignment="1">
      <alignment horizontal="center" vertical="center" wrapText="1"/>
    </xf>
    <xf numFmtId="9" fontId="6" fillId="0" borderId="19" xfId="0" applyNumberFormat="1" applyFont="1" applyBorder="1" applyAlignment="1">
      <alignment horizontal="center" vertical="center" wrapText="1"/>
    </xf>
    <xf numFmtId="9" fontId="6" fillId="0" borderId="30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/>
      <protection locked="0"/>
    </xf>
    <xf numFmtId="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" fontId="7" fillId="2" borderId="1" xfId="0" applyNumberFormat="1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left"/>
      <protection locked="0"/>
    </xf>
    <xf numFmtId="0" fontId="8" fillId="2" borderId="33" xfId="0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center"/>
      <protection locked="0"/>
    </xf>
    <xf numFmtId="0" fontId="8" fillId="2" borderId="32" xfId="0" applyFont="1" applyFill="1" applyBorder="1" applyAlignment="1" applyProtection="1">
      <alignment horizontal="center"/>
      <protection locked="0"/>
    </xf>
    <xf numFmtId="0" fontId="6" fillId="2" borderId="0" xfId="0" applyFont="1" applyFill="1" applyAlignment="1">
      <alignment horizontal="left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0" xfId="0"/>
    <xf numFmtId="9" fontId="7" fillId="2" borderId="19" xfId="0" applyNumberFormat="1" applyFont="1" applyFill="1" applyBorder="1" applyAlignment="1">
      <alignment horizontal="center" vertical="center" wrapText="1"/>
    </xf>
    <xf numFmtId="9" fontId="7" fillId="2" borderId="30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/>
    </xf>
    <xf numFmtId="4" fontId="7" fillId="2" borderId="12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9" fontId="7" fillId="2" borderId="7" xfId="0" applyNumberFormat="1" applyFont="1" applyFill="1" applyBorder="1" applyAlignment="1">
      <alignment horizontal="center" vertical="center" wrapText="1"/>
    </xf>
    <xf numFmtId="9" fontId="7" fillId="2" borderId="14" xfId="0" applyNumberFormat="1" applyFont="1" applyFill="1" applyBorder="1" applyAlignment="1">
      <alignment horizontal="center" vertical="center" wrapText="1"/>
    </xf>
    <xf numFmtId="9" fontId="7" fillId="2" borderId="25" xfId="0" applyNumberFormat="1" applyFont="1" applyFill="1" applyBorder="1" applyAlignment="1">
      <alignment horizontal="center" vertical="center" wrapText="1"/>
    </xf>
    <xf numFmtId="9" fontId="7" fillId="2" borderId="3" xfId="0" applyNumberFormat="1" applyFont="1" applyFill="1" applyBorder="1" applyAlignment="1">
      <alignment horizontal="center" vertical="center" wrapText="1"/>
    </xf>
    <xf numFmtId="9" fontId="7" fillId="2" borderId="2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8" fillId="2" borderId="3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164" fontId="7" fillId="2" borderId="23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9" fontId="7" fillId="2" borderId="16" xfId="0" applyNumberFormat="1" applyFont="1" applyFill="1" applyBorder="1" applyAlignment="1">
      <alignment horizontal="center" vertical="center"/>
    </xf>
    <xf numFmtId="9" fontId="7" fillId="2" borderId="27" xfId="0" applyNumberFormat="1" applyFont="1" applyFill="1" applyBorder="1" applyAlignment="1">
      <alignment horizontal="center" vertical="center"/>
    </xf>
    <xf numFmtId="9" fontId="7" fillId="2" borderId="17" xfId="0" applyNumberFormat="1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17" fontId="7" fillId="2" borderId="5" xfId="0" applyNumberFormat="1" applyFont="1" applyFill="1" applyBorder="1" applyAlignment="1">
      <alignment horizontal="center" vertical="center" wrapText="1"/>
    </xf>
    <xf numFmtId="17" fontId="7" fillId="2" borderId="23" xfId="0" applyNumberFormat="1" applyFont="1" applyFill="1" applyBorder="1" applyAlignment="1">
      <alignment horizontal="center" vertical="center" wrapText="1"/>
    </xf>
    <xf numFmtId="9" fontId="7" fillId="2" borderId="18" xfId="0" applyNumberFormat="1" applyFont="1" applyFill="1" applyBorder="1" applyAlignment="1">
      <alignment horizontal="center" vertical="center"/>
    </xf>
    <xf numFmtId="9" fontId="7" fillId="2" borderId="2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workbookViewId="0">
      <selection activeCell="B6" sqref="B6"/>
    </sheetView>
  </sheetViews>
  <sheetFormatPr defaultRowHeight="15" x14ac:dyDescent="0.25"/>
  <cols>
    <col min="1" max="1" width="11.5703125" customWidth="1"/>
    <col min="2" max="2" width="35.7109375" customWidth="1"/>
    <col min="3" max="3" width="8.42578125" customWidth="1"/>
    <col min="4" max="4" width="11.42578125" customWidth="1"/>
    <col min="5" max="5" width="12.28515625" customWidth="1"/>
    <col min="6" max="6" width="11.7109375" customWidth="1"/>
    <col min="8" max="8" width="11.57031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6" t="s">
        <v>10</v>
      </c>
      <c r="D3" s="6"/>
      <c r="E3" s="6"/>
      <c r="F3" s="6"/>
      <c r="G3" s="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42.75" x14ac:dyDescent="0.25">
      <c r="A5" s="3" t="s">
        <v>8</v>
      </c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22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.75" x14ac:dyDescent="0.25">
      <c r="A6" s="3">
        <v>1</v>
      </c>
      <c r="B6" s="15" t="s">
        <v>11</v>
      </c>
      <c r="C6" s="3">
        <v>78.75</v>
      </c>
      <c r="D6" s="16">
        <v>5002.4740000000002</v>
      </c>
      <c r="E6" s="3">
        <v>121</v>
      </c>
      <c r="F6" s="16">
        <v>14623.52</v>
      </c>
      <c r="G6" s="3">
        <f>C6+E6</f>
        <v>199.75</v>
      </c>
      <c r="H6" s="16">
        <f>D6+F6</f>
        <v>19625.993999999999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30" x14ac:dyDescent="0.25">
      <c r="A7" s="3">
        <v>2</v>
      </c>
      <c r="B7" s="13" t="s">
        <v>6</v>
      </c>
      <c r="C7" s="3"/>
      <c r="D7" s="16"/>
      <c r="E7" s="3">
        <v>73</v>
      </c>
      <c r="F7" s="16">
        <v>2458.4319999999998</v>
      </c>
      <c r="G7" s="3">
        <f t="shared" ref="G7:G8" si="0">C7+E7</f>
        <v>73</v>
      </c>
      <c r="H7" s="16">
        <f>D7+F7</f>
        <v>2458.4319999999998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32.25" customHeight="1" x14ac:dyDescent="0.25">
      <c r="A8" s="3">
        <v>3</v>
      </c>
      <c r="B8" s="13" t="s">
        <v>12</v>
      </c>
      <c r="C8" s="3">
        <v>10.5</v>
      </c>
      <c r="D8" s="16">
        <v>306.62299999999999</v>
      </c>
      <c r="E8" s="3">
        <v>120</v>
      </c>
      <c r="F8" s="16">
        <v>2990.7919999999999</v>
      </c>
      <c r="G8" s="3">
        <f t="shared" si="0"/>
        <v>130.5</v>
      </c>
      <c r="H8" s="16">
        <f t="shared" ref="H8" si="1">D8+F8</f>
        <v>3297.415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4</v>
      </c>
      <c r="B9" s="14" t="s">
        <v>13</v>
      </c>
      <c r="C9" s="3"/>
      <c r="D9" s="16"/>
      <c r="E9" s="3">
        <v>121</v>
      </c>
      <c r="F9" s="16">
        <v>3295.0340000000001</v>
      </c>
      <c r="G9" s="3">
        <f>C9+E9</f>
        <v>121</v>
      </c>
      <c r="H9" s="16">
        <f>D9+F9</f>
        <v>3295.0340000000001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30" x14ac:dyDescent="0.25">
      <c r="A10" s="3">
        <v>5</v>
      </c>
      <c r="B10" s="13" t="s">
        <v>14</v>
      </c>
      <c r="C10" s="3"/>
      <c r="D10" s="16"/>
      <c r="E10" s="3">
        <v>6</v>
      </c>
      <c r="F10" s="16">
        <v>11.798</v>
      </c>
      <c r="G10" s="3">
        <f t="shared" ref="G10" si="2">C10+E10</f>
        <v>6</v>
      </c>
      <c r="H10" s="16">
        <f>D10+F10</f>
        <v>11.798</v>
      </c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35.25" customHeight="1" x14ac:dyDescent="0.25">
      <c r="A11" s="3">
        <v>6</v>
      </c>
      <c r="B11" s="13" t="s">
        <v>15</v>
      </c>
      <c r="C11" s="3">
        <v>3</v>
      </c>
      <c r="D11" s="16">
        <v>21.234000000000002</v>
      </c>
      <c r="E11" s="3"/>
      <c r="F11" s="16"/>
      <c r="G11" s="3">
        <f>C11+E11</f>
        <v>3</v>
      </c>
      <c r="H11" s="16">
        <f>D11+F11</f>
        <v>21.234000000000002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1" customHeight="1" x14ac:dyDescent="0.25">
      <c r="A12" s="3">
        <v>7</v>
      </c>
      <c r="B12" s="12" t="s">
        <v>16</v>
      </c>
      <c r="C12" s="3"/>
      <c r="D12" s="16"/>
      <c r="E12" s="3"/>
      <c r="F12" s="16"/>
      <c r="G12" s="3">
        <f t="shared" ref="G12:G15" si="3">C12+E12</f>
        <v>0</v>
      </c>
      <c r="H12" s="16">
        <f>D12+F12</f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31.5" customHeight="1" x14ac:dyDescent="0.25">
      <c r="A13" s="3">
        <v>8</v>
      </c>
      <c r="B13" s="12" t="s">
        <v>17</v>
      </c>
      <c r="C13" s="3"/>
      <c r="D13" s="16"/>
      <c r="E13" s="3"/>
      <c r="F13" s="16"/>
      <c r="G13" s="3">
        <f t="shared" si="3"/>
        <v>0</v>
      </c>
      <c r="H13" s="16">
        <f t="shared" ref="H13:H15" si="4">D13+F13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7.25" customHeight="1" x14ac:dyDescent="0.25">
      <c r="A14" s="3">
        <v>9</v>
      </c>
      <c r="B14" s="13" t="s">
        <v>18</v>
      </c>
      <c r="C14" s="3"/>
      <c r="D14" s="16"/>
      <c r="E14" s="3">
        <v>1</v>
      </c>
      <c r="F14" s="16">
        <v>17.696999999999999</v>
      </c>
      <c r="G14" s="3">
        <f t="shared" si="3"/>
        <v>1</v>
      </c>
      <c r="H14" s="16">
        <f t="shared" si="4"/>
        <v>17.696999999999999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customHeight="1" x14ac:dyDescent="0.25">
      <c r="A15" s="3">
        <v>10</v>
      </c>
      <c r="B15" s="13" t="s">
        <v>19</v>
      </c>
      <c r="C15" s="3"/>
      <c r="D15" s="16"/>
      <c r="E15" s="3">
        <v>6</v>
      </c>
      <c r="F15" s="16">
        <v>159.12</v>
      </c>
      <c r="G15" s="3">
        <f t="shared" si="3"/>
        <v>6</v>
      </c>
      <c r="H15" s="16">
        <f t="shared" si="4"/>
        <v>159.12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75" x14ac:dyDescent="0.25">
      <c r="A16" s="3"/>
      <c r="B16" s="9" t="s">
        <v>9</v>
      </c>
      <c r="C16" s="4">
        <f>C7+C8</f>
        <v>10.5</v>
      </c>
      <c r="D16" s="17">
        <f>D7+D8</f>
        <v>306.62299999999999</v>
      </c>
      <c r="E16" s="4">
        <f t="shared" ref="E16:F16" si="5">E7+E8</f>
        <v>193</v>
      </c>
      <c r="F16" s="17">
        <f t="shared" si="5"/>
        <v>5449.2240000000002</v>
      </c>
      <c r="G16" s="4">
        <f>G7+G8</f>
        <v>203.5</v>
      </c>
      <c r="H16" s="17">
        <f>H7+H8</f>
        <v>5755.8469999999998</v>
      </c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75" x14ac:dyDescent="0.25">
      <c r="A17" s="3"/>
      <c r="B17" s="9" t="s">
        <v>20</v>
      </c>
      <c r="C17" s="4">
        <f>C9+C10+C11+C12+C13+C14+C15</f>
        <v>3</v>
      </c>
      <c r="D17" s="17">
        <f t="shared" ref="D17:F17" si="6">D9+D10+D11+D12+D13+D14+D15</f>
        <v>21.234000000000002</v>
      </c>
      <c r="E17" s="4">
        <f t="shared" si="6"/>
        <v>134</v>
      </c>
      <c r="F17" s="17">
        <f t="shared" si="6"/>
        <v>3483.6489999999999</v>
      </c>
      <c r="G17" s="4">
        <f>G9+G10+G11+G12+G13+G14+G15</f>
        <v>137</v>
      </c>
      <c r="H17" s="17">
        <f>H9+H10+H11+H12+H13+H14+H15</f>
        <v>3504.8829999999998</v>
      </c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3"/>
      <c r="B18" s="4" t="s">
        <v>21</v>
      </c>
      <c r="C18" s="4">
        <f>C6+C16+C17</f>
        <v>92.25</v>
      </c>
      <c r="D18" s="17">
        <f t="shared" ref="D18:H18" si="7">D6+D16+D17</f>
        <v>5330.3310000000001</v>
      </c>
      <c r="E18" s="4">
        <f t="shared" si="7"/>
        <v>448</v>
      </c>
      <c r="F18" s="17">
        <f t="shared" si="7"/>
        <v>23556.393</v>
      </c>
      <c r="G18" s="4">
        <f t="shared" si="7"/>
        <v>540.25</v>
      </c>
      <c r="H18" s="17">
        <f t="shared" si="7"/>
        <v>28886.724000000002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28.5" x14ac:dyDescent="0.25">
      <c r="A20" s="11" t="s">
        <v>24</v>
      </c>
      <c r="B20" s="8" t="s">
        <v>23</v>
      </c>
      <c r="C20" s="10"/>
      <c r="D20" s="10"/>
      <c r="E20" s="10"/>
      <c r="F20" s="10"/>
      <c r="G20" s="10"/>
      <c r="H20" s="3">
        <f>D20+F20</f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1" t="s">
        <v>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 x14ac:dyDescent="0.3">
      <c r="A29" s="1"/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</sheetData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92"/>
  <sheetViews>
    <sheetView topLeftCell="A64" workbookViewId="0">
      <selection activeCell="H83" sqref="H83"/>
    </sheetView>
  </sheetViews>
  <sheetFormatPr defaultRowHeight="18.75" x14ac:dyDescent="0.3"/>
  <cols>
    <col min="1" max="1" width="9.140625" style="18"/>
    <col min="2" max="2" width="35.85546875" style="27" customWidth="1"/>
    <col min="3" max="3" width="34.28515625" style="27" customWidth="1"/>
    <col min="4" max="4" width="17.42578125" style="18" customWidth="1"/>
    <col min="5" max="5" width="9.140625" style="18"/>
    <col min="6" max="6" width="11.7109375" style="18" customWidth="1"/>
    <col min="7" max="7" width="9.140625" style="18"/>
    <col min="8" max="8" width="9.140625" style="28"/>
    <col min="9" max="9" width="9.140625" style="29"/>
    <col min="10" max="10" width="12.42578125" style="30" customWidth="1"/>
    <col min="11" max="11" width="9.140625" style="18"/>
    <col min="12" max="12" width="14.42578125" style="18" customWidth="1"/>
    <col min="13" max="14" width="9.140625" style="18"/>
    <col min="15" max="15" width="10.5703125" style="18" customWidth="1"/>
    <col min="16" max="16" width="9.140625" style="18"/>
    <col min="17" max="17" width="10.85546875" style="18" customWidth="1"/>
    <col min="18" max="18" width="10.42578125" style="18" customWidth="1"/>
    <col min="19" max="19" width="13.5703125" style="18" customWidth="1"/>
    <col min="20" max="20" width="9.140625" style="18"/>
    <col min="21" max="21" width="10.28515625" style="18" bestFit="1" customWidth="1"/>
    <col min="22" max="16384" width="9.140625" style="18"/>
  </cols>
  <sheetData>
    <row r="2" spans="1:20" x14ac:dyDescent="0.3">
      <c r="B2" s="19" t="s">
        <v>28</v>
      </c>
      <c r="C2" s="19"/>
      <c r="D2" s="20"/>
      <c r="E2" s="20"/>
      <c r="F2" s="20"/>
      <c r="G2" s="20"/>
      <c r="H2" s="21"/>
      <c r="I2" s="22"/>
      <c r="J2" s="23"/>
      <c r="K2" s="20"/>
      <c r="L2" s="20" t="s">
        <v>29</v>
      </c>
      <c r="M2" s="20"/>
      <c r="N2" s="20"/>
      <c r="O2" s="20"/>
      <c r="P2" s="20"/>
    </row>
    <row r="3" spans="1:20" x14ac:dyDescent="0.3">
      <c r="B3" s="19"/>
      <c r="C3" s="19"/>
      <c r="D3" s="20"/>
      <c r="E3" s="20"/>
      <c r="F3" s="20"/>
      <c r="G3" s="20"/>
      <c r="H3" s="21"/>
      <c r="I3" s="22"/>
      <c r="J3" s="23"/>
      <c r="K3" s="20"/>
      <c r="L3" s="20" t="s">
        <v>30</v>
      </c>
      <c r="M3" s="20"/>
      <c r="N3" s="20"/>
      <c r="O3" s="20"/>
      <c r="P3" s="20" t="s">
        <v>177</v>
      </c>
    </row>
    <row r="4" spans="1:20" x14ac:dyDescent="0.3">
      <c r="B4" s="19" t="s">
        <v>32</v>
      </c>
      <c r="C4" s="19"/>
      <c r="D4" s="20"/>
      <c r="E4" s="20"/>
      <c r="F4" s="20"/>
      <c r="G4" s="20"/>
      <c r="H4" s="21"/>
      <c r="I4" s="22"/>
      <c r="J4" s="23"/>
      <c r="K4" s="20"/>
      <c r="L4" s="254" t="s">
        <v>178</v>
      </c>
      <c r="M4" s="254"/>
      <c r="N4" s="254"/>
      <c r="O4" s="254"/>
      <c r="P4" s="254"/>
      <c r="Q4" s="254"/>
      <c r="R4" s="254"/>
      <c r="S4" s="254"/>
      <c r="T4" s="254"/>
    </row>
    <row r="5" spans="1:20" x14ac:dyDescent="0.3">
      <c r="B5" s="19"/>
      <c r="C5" s="19"/>
      <c r="D5" s="20"/>
      <c r="E5" s="20"/>
      <c r="F5" s="20"/>
      <c r="G5" s="20"/>
      <c r="H5" s="21"/>
      <c r="I5" s="22"/>
      <c r="J5" s="23"/>
      <c r="K5" s="20"/>
      <c r="L5" s="20" t="s">
        <v>179</v>
      </c>
      <c r="M5" s="20"/>
      <c r="N5" s="20"/>
      <c r="O5" s="20"/>
      <c r="P5" s="20"/>
    </row>
    <row r="6" spans="1:20" x14ac:dyDescent="0.3">
      <c r="B6" s="24" t="s">
        <v>33</v>
      </c>
      <c r="C6" s="19" t="s">
        <v>34</v>
      </c>
      <c r="D6" s="20"/>
      <c r="E6" s="20"/>
      <c r="F6" s="20"/>
      <c r="G6" s="20"/>
      <c r="H6" s="21"/>
      <c r="I6" s="22"/>
      <c r="J6" s="23"/>
      <c r="K6" s="20"/>
      <c r="L6" s="20" t="s">
        <v>7</v>
      </c>
      <c r="M6" s="20"/>
      <c r="N6" s="20" t="s">
        <v>35</v>
      </c>
      <c r="O6" s="20"/>
      <c r="P6" s="20"/>
    </row>
    <row r="7" spans="1:20" x14ac:dyDescent="0.3">
      <c r="B7" s="19"/>
      <c r="C7" s="19"/>
      <c r="D7" s="20"/>
      <c r="E7" s="20"/>
      <c r="F7" s="20"/>
      <c r="G7" s="20"/>
      <c r="H7" s="21"/>
      <c r="I7" s="22"/>
      <c r="J7" s="23"/>
      <c r="K7" s="20"/>
      <c r="L7" s="20"/>
      <c r="M7" s="20"/>
      <c r="N7" s="20"/>
      <c r="O7" s="20"/>
      <c r="P7" s="20"/>
    </row>
    <row r="8" spans="1:20" x14ac:dyDescent="0.3">
      <c r="B8" s="25" t="s">
        <v>36</v>
      </c>
      <c r="C8" s="19"/>
      <c r="D8" s="20"/>
      <c r="E8" s="20"/>
      <c r="F8" s="20"/>
      <c r="G8" s="20"/>
      <c r="H8" s="21"/>
      <c r="I8" s="22"/>
      <c r="J8" s="23"/>
      <c r="K8" s="20"/>
      <c r="L8" s="20" t="s">
        <v>37</v>
      </c>
      <c r="M8" s="20"/>
      <c r="N8" s="20"/>
      <c r="O8" s="20"/>
      <c r="P8" s="20"/>
    </row>
    <row r="9" spans="1:20" x14ac:dyDescent="0.3">
      <c r="B9" s="26"/>
    </row>
    <row r="10" spans="1:20" x14ac:dyDescent="0.3">
      <c r="H10" s="21" t="s">
        <v>38</v>
      </c>
      <c r="I10" s="22"/>
    </row>
    <row r="11" spans="1:20" x14ac:dyDescent="0.3">
      <c r="A11" s="255" t="s">
        <v>180</v>
      </c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</row>
    <row r="12" spans="1:20" x14ac:dyDescent="0.3">
      <c r="C12" s="19"/>
      <c r="D12" s="20"/>
      <c r="E12" s="20"/>
      <c r="F12" s="20"/>
      <c r="G12" s="20"/>
    </row>
    <row r="13" spans="1:20" ht="19.5" thickBot="1" x14ac:dyDescent="0.35">
      <c r="B13" s="19" t="s">
        <v>39</v>
      </c>
      <c r="C13" s="19"/>
      <c r="D13" s="20" t="s">
        <v>40</v>
      </c>
      <c r="E13" s="20"/>
      <c r="F13" s="20"/>
      <c r="G13" s="20"/>
    </row>
    <row r="14" spans="1:20" ht="19.5" thickBot="1" x14ac:dyDescent="0.35">
      <c r="A14" s="256" t="s">
        <v>8</v>
      </c>
      <c r="B14" s="259" t="s">
        <v>41</v>
      </c>
      <c r="C14" s="262" t="s">
        <v>42</v>
      </c>
      <c r="D14" s="240" t="s">
        <v>43</v>
      </c>
      <c r="E14" s="267" t="s">
        <v>44</v>
      </c>
      <c r="F14" s="270" t="s">
        <v>45</v>
      </c>
      <c r="G14" s="273" t="s">
        <v>46</v>
      </c>
      <c r="H14" s="276" t="s">
        <v>47</v>
      </c>
      <c r="I14" s="228" t="s">
        <v>48</v>
      </c>
      <c r="J14" s="231" t="s">
        <v>49</v>
      </c>
      <c r="K14" s="234" t="s">
        <v>50</v>
      </c>
      <c r="L14" s="235"/>
      <c r="M14" s="235"/>
      <c r="N14" s="235"/>
      <c r="O14" s="235"/>
      <c r="P14" s="236"/>
      <c r="Q14" s="237" t="s">
        <v>51</v>
      </c>
      <c r="R14" s="240" t="s">
        <v>52</v>
      </c>
      <c r="S14" s="243" t="s">
        <v>53</v>
      </c>
    </row>
    <row r="15" spans="1:20" x14ac:dyDescent="0.3">
      <c r="A15" s="257"/>
      <c r="B15" s="260"/>
      <c r="C15" s="263"/>
      <c r="D15" s="265"/>
      <c r="E15" s="268"/>
      <c r="F15" s="271"/>
      <c r="G15" s="274"/>
      <c r="H15" s="277"/>
      <c r="I15" s="229"/>
      <c r="J15" s="232"/>
      <c r="K15" s="246">
        <v>0.2</v>
      </c>
      <c r="L15" s="248">
        <v>0.3</v>
      </c>
      <c r="M15" s="250" t="s">
        <v>54</v>
      </c>
      <c r="N15" s="252">
        <v>0.35</v>
      </c>
      <c r="O15" s="279" t="s">
        <v>55</v>
      </c>
      <c r="P15" s="281" t="s">
        <v>56</v>
      </c>
      <c r="Q15" s="238"/>
      <c r="R15" s="241"/>
      <c r="S15" s="244"/>
    </row>
    <row r="16" spans="1:20" ht="19.5" thickBot="1" x14ac:dyDescent="0.35">
      <c r="A16" s="258"/>
      <c r="B16" s="261"/>
      <c r="C16" s="264"/>
      <c r="D16" s="266"/>
      <c r="E16" s="269"/>
      <c r="F16" s="272"/>
      <c r="G16" s="275"/>
      <c r="H16" s="278"/>
      <c r="I16" s="230"/>
      <c r="J16" s="233"/>
      <c r="K16" s="247"/>
      <c r="L16" s="249"/>
      <c r="M16" s="251"/>
      <c r="N16" s="253"/>
      <c r="O16" s="280"/>
      <c r="P16" s="282"/>
      <c r="Q16" s="239"/>
      <c r="R16" s="242"/>
      <c r="S16" s="245"/>
    </row>
    <row r="17" spans="1:22" x14ac:dyDescent="0.3">
      <c r="A17" s="31">
        <v>1</v>
      </c>
      <c r="B17" s="32" t="s">
        <v>26</v>
      </c>
      <c r="C17" s="32" t="s">
        <v>57</v>
      </c>
      <c r="D17" s="33" t="s">
        <v>58</v>
      </c>
      <c r="E17" s="33">
        <v>37</v>
      </c>
      <c r="F17" s="33">
        <f>I17*17697</f>
        <v>110075.34</v>
      </c>
      <c r="G17" s="33" t="s">
        <v>59</v>
      </c>
      <c r="H17" s="33">
        <v>1</v>
      </c>
      <c r="I17" s="33">
        <v>6.22</v>
      </c>
      <c r="J17" s="34">
        <f>F17</f>
        <v>110075.34</v>
      </c>
      <c r="K17" s="78"/>
      <c r="L17" s="78">
        <v>5309</v>
      </c>
      <c r="M17" s="78"/>
      <c r="N17" s="78"/>
      <c r="O17" s="35">
        <f>J17*25%</f>
        <v>27518.834999999999</v>
      </c>
      <c r="P17" s="78"/>
      <c r="Q17" s="35">
        <f t="shared" ref="Q17:Q23" si="0">J17*10%</f>
        <v>11007.534</v>
      </c>
      <c r="R17" s="35">
        <f>K17+L17+M17+N17+O17+P17+Q17</f>
        <v>43835.368999999999</v>
      </c>
      <c r="S17" s="36">
        <f t="shared" ref="S17:S73" si="1">J17+R17</f>
        <v>153910.709</v>
      </c>
    </row>
    <row r="18" spans="1:22" x14ac:dyDescent="0.3">
      <c r="A18" s="31">
        <v>2</v>
      </c>
      <c r="B18" s="32" t="s">
        <v>60</v>
      </c>
      <c r="C18" s="32" t="s">
        <v>61</v>
      </c>
      <c r="D18" s="33" t="s">
        <v>58</v>
      </c>
      <c r="E18" s="33">
        <v>36</v>
      </c>
      <c r="F18" s="33">
        <f t="shared" ref="F18:F74" si="2">I18*17697</f>
        <v>104589.27</v>
      </c>
      <c r="G18" s="33" t="s">
        <v>62</v>
      </c>
      <c r="H18" s="33">
        <v>1</v>
      </c>
      <c r="I18" s="33">
        <v>5.91</v>
      </c>
      <c r="J18" s="34">
        <f t="shared" ref="J18:J70" si="3">F18</f>
        <v>104589.27</v>
      </c>
      <c r="K18" s="37"/>
      <c r="L18" s="37"/>
      <c r="M18" s="37"/>
      <c r="N18" s="37"/>
      <c r="O18" s="35">
        <f t="shared" ref="O18:O24" si="4">J18*25%</f>
        <v>26147.317500000001</v>
      </c>
      <c r="P18" s="37"/>
      <c r="Q18" s="35">
        <f t="shared" si="0"/>
        <v>10458.927000000001</v>
      </c>
      <c r="R18" s="35">
        <f t="shared" ref="R18:R74" si="5">K18+L18+M18+N18+O18+P18+Q18</f>
        <v>36606.244500000001</v>
      </c>
      <c r="S18" s="36">
        <f t="shared" si="1"/>
        <v>141195.51449999999</v>
      </c>
      <c r="U18" s="38"/>
      <c r="V18" s="38"/>
    </row>
    <row r="19" spans="1:22" x14ac:dyDescent="0.3">
      <c r="A19" s="31">
        <v>3</v>
      </c>
      <c r="B19" s="32" t="s">
        <v>63</v>
      </c>
      <c r="C19" s="32" t="s">
        <v>61</v>
      </c>
      <c r="D19" s="33" t="s">
        <v>58</v>
      </c>
      <c r="E19" s="33">
        <v>27</v>
      </c>
      <c r="F19" s="33">
        <f t="shared" si="2"/>
        <v>104589.27</v>
      </c>
      <c r="G19" s="33" t="s">
        <v>62</v>
      </c>
      <c r="H19" s="33">
        <v>1</v>
      </c>
      <c r="I19" s="33">
        <v>5.91</v>
      </c>
      <c r="J19" s="34">
        <f t="shared" si="3"/>
        <v>104589.27</v>
      </c>
      <c r="K19" s="37"/>
      <c r="L19" s="37"/>
      <c r="M19" s="37"/>
      <c r="N19" s="37"/>
      <c r="O19" s="35">
        <f t="shared" si="4"/>
        <v>26147.317500000001</v>
      </c>
      <c r="P19" s="37"/>
      <c r="Q19" s="35">
        <f t="shared" si="0"/>
        <v>10458.927000000001</v>
      </c>
      <c r="R19" s="35">
        <f t="shared" si="5"/>
        <v>36606.244500000001</v>
      </c>
      <c r="S19" s="36">
        <f t="shared" si="1"/>
        <v>141195.51449999999</v>
      </c>
      <c r="U19" s="38"/>
      <c r="V19" s="38"/>
    </row>
    <row r="20" spans="1:22" x14ac:dyDescent="0.3">
      <c r="A20" s="31">
        <v>4</v>
      </c>
      <c r="B20" s="32" t="s">
        <v>64</v>
      </c>
      <c r="C20" s="32" t="s">
        <v>65</v>
      </c>
      <c r="D20" s="33" t="s">
        <v>58</v>
      </c>
      <c r="E20" s="33">
        <v>11</v>
      </c>
      <c r="F20" s="33">
        <f t="shared" si="2"/>
        <v>93617.13</v>
      </c>
      <c r="G20" s="33" t="s">
        <v>62</v>
      </c>
      <c r="H20" s="33">
        <v>1</v>
      </c>
      <c r="I20" s="33">
        <v>5.29</v>
      </c>
      <c r="J20" s="34">
        <f t="shared" si="3"/>
        <v>93617.13</v>
      </c>
      <c r="K20" s="37"/>
      <c r="L20" s="37"/>
      <c r="M20" s="37"/>
      <c r="N20" s="37"/>
      <c r="O20" s="35">
        <f t="shared" si="4"/>
        <v>23404.282500000001</v>
      </c>
      <c r="P20" s="37"/>
      <c r="Q20" s="35">
        <f t="shared" si="0"/>
        <v>9361.7130000000016</v>
      </c>
      <c r="R20" s="35">
        <f t="shared" si="5"/>
        <v>32765.995500000005</v>
      </c>
      <c r="S20" s="36">
        <f t="shared" si="1"/>
        <v>126383.12550000001</v>
      </c>
      <c r="U20" s="38"/>
      <c r="V20" s="38"/>
    </row>
    <row r="21" spans="1:22" x14ac:dyDescent="0.3">
      <c r="A21" s="31">
        <v>5</v>
      </c>
      <c r="B21" s="32" t="s">
        <v>66</v>
      </c>
      <c r="C21" s="32" t="s">
        <v>67</v>
      </c>
      <c r="D21" s="33" t="s">
        <v>58</v>
      </c>
      <c r="E21" s="33">
        <v>20</v>
      </c>
      <c r="F21" s="33">
        <f t="shared" si="2"/>
        <v>101580.78</v>
      </c>
      <c r="G21" s="33" t="s">
        <v>62</v>
      </c>
      <c r="H21" s="33">
        <v>1</v>
      </c>
      <c r="I21" s="33">
        <v>5.74</v>
      </c>
      <c r="J21" s="34">
        <f t="shared" si="3"/>
        <v>101580.78</v>
      </c>
      <c r="K21" s="37"/>
      <c r="L21" s="37"/>
      <c r="M21" s="37"/>
      <c r="N21" s="37"/>
      <c r="O21" s="35">
        <f t="shared" si="4"/>
        <v>25395.195</v>
      </c>
      <c r="P21" s="37"/>
      <c r="Q21" s="35">
        <f t="shared" si="0"/>
        <v>10158.078000000001</v>
      </c>
      <c r="R21" s="35">
        <f t="shared" si="5"/>
        <v>35553.273000000001</v>
      </c>
      <c r="S21" s="36">
        <f t="shared" si="1"/>
        <v>137134.05300000001</v>
      </c>
      <c r="U21" s="224"/>
      <c r="V21" s="224"/>
    </row>
    <row r="22" spans="1:22" x14ac:dyDescent="0.3">
      <c r="A22" s="31">
        <v>6</v>
      </c>
      <c r="B22" s="32" t="s">
        <v>68</v>
      </c>
      <c r="C22" s="32" t="s">
        <v>61</v>
      </c>
      <c r="D22" s="33" t="s">
        <v>58</v>
      </c>
      <c r="E22" s="33">
        <v>15</v>
      </c>
      <c r="F22" s="33">
        <f t="shared" si="2"/>
        <v>96094.709999999992</v>
      </c>
      <c r="G22" s="33" t="s">
        <v>62</v>
      </c>
      <c r="H22" s="33">
        <v>1</v>
      </c>
      <c r="I22" s="33">
        <v>5.43</v>
      </c>
      <c r="J22" s="34">
        <f t="shared" si="3"/>
        <v>96094.709999999992</v>
      </c>
      <c r="K22" s="37"/>
      <c r="L22" s="37"/>
      <c r="M22" s="37"/>
      <c r="N22" s="37"/>
      <c r="O22" s="35">
        <f t="shared" si="4"/>
        <v>24023.677499999998</v>
      </c>
      <c r="P22" s="37"/>
      <c r="Q22" s="35">
        <f t="shared" si="0"/>
        <v>9609.4709999999995</v>
      </c>
      <c r="R22" s="35">
        <f t="shared" si="5"/>
        <v>33633.148499999996</v>
      </c>
      <c r="S22" s="36">
        <f t="shared" si="1"/>
        <v>129727.85849999999</v>
      </c>
      <c r="U22" s="38"/>
      <c r="V22" s="38"/>
    </row>
    <row r="23" spans="1:22" x14ac:dyDescent="0.3">
      <c r="A23" s="31">
        <v>7</v>
      </c>
      <c r="B23" s="32" t="s">
        <v>69</v>
      </c>
      <c r="C23" s="32" t="s">
        <v>67</v>
      </c>
      <c r="D23" s="33" t="s">
        <v>58</v>
      </c>
      <c r="E23" s="33">
        <v>10</v>
      </c>
      <c r="F23" s="33">
        <f t="shared" si="2"/>
        <v>93617.13</v>
      </c>
      <c r="G23" s="33" t="s">
        <v>62</v>
      </c>
      <c r="H23" s="33">
        <v>1</v>
      </c>
      <c r="I23" s="33">
        <v>5.29</v>
      </c>
      <c r="J23" s="34">
        <f t="shared" si="3"/>
        <v>93617.13</v>
      </c>
      <c r="K23" s="37"/>
      <c r="L23" s="37"/>
      <c r="M23" s="37"/>
      <c r="N23" s="37"/>
      <c r="O23" s="35">
        <f t="shared" si="4"/>
        <v>23404.282500000001</v>
      </c>
      <c r="P23" s="37"/>
      <c r="Q23" s="35">
        <f t="shared" si="0"/>
        <v>9361.7130000000016</v>
      </c>
      <c r="R23" s="35">
        <f t="shared" si="5"/>
        <v>32765.995500000005</v>
      </c>
      <c r="S23" s="36">
        <f t="shared" si="1"/>
        <v>126383.12550000001</v>
      </c>
      <c r="U23" s="224"/>
      <c r="V23" s="224"/>
    </row>
    <row r="24" spans="1:22" x14ac:dyDescent="0.3">
      <c r="A24" s="31">
        <v>8</v>
      </c>
      <c r="B24" s="32" t="s">
        <v>70</v>
      </c>
      <c r="C24" s="32" t="s">
        <v>61</v>
      </c>
      <c r="D24" s="33" t="s">
        <v>58</v>
      </c>
      <c r="E24" s="33">
        <v>25</v>
      </c>
      <c r="F24" s="33">
        <f t="shared" si="2"/>
        <v>104589.27</v>
      </c>
      <c r="G24" s="33" t="s">
        <v>62</v>
      </c>
      <c r="H24" s="33">
        <v>0.5</v>
      </c>
      <c r="I24" s="33">
        <v>5.91</v>
      </c>
      <c r="J24" s="34">
        <f>F24/2</f>
        <v>52294.635000000002</v>
      </c>
      <c r="K24" s="59"/>
      <c r="L24" s="59"/>
      <c r="M24" s="59"/>
      <c r="N24" s="59"/>
      <c r="O24" s="35">
        <f t="shared" si="4"/>
        <v>13073.658750000001</v>
      </c>
      <c r="P24" s="59"/>
      <c r="Q24" s="35"/>
      <c r="R24" s="35">
        <f t="shared" si="5"/>
        <v>13073.658750000001</v>
      </c>
      <c r="S24" s="36">
        <f t="shared" si="1"/>
        <v>65368.293750000004</v>
      </c>
      <c r="U24" s="39"/>
      <c r="V24" s="39"/>
    </row>
    <row r="25" spans="1:22" x14ac:dyDescent="0.3">
      <c r="A25" s="31">
        <v>9</v>
      </c>
      <c r="B25" s="32" t="s">
        <v>27</v>
      </c>
      <c r="C25" s="32" t="s">
        <v>71</v>
      </c>
      <c r="D25" s="33" t="s">
        <v>58</v>
      </c>
      <c r="E25" s="33">
        <v>5</v>
      </c>
      <c r="F25" s="33">
        <f t="shared" si="2"/>
        <v>86361.36</v>
      </c>
      <c r="G25" s="33" t="s">
        <v>72</v>
      </c>
      <c r="H25" s="33">
        <v>1</v>
      </c>
      <c r="I25" s="33">
        <v>4.88</v>
      </c>
      <c r="J25" s="34">
        <f t="shared" si="3"/>
        <v>86361.36</v>
      </c>
      <c r="K25" s="59"/>
      <c r="L25" s="59"/>
      <c r="M25" s="59"/>
      <c r="N25" s="59"/>
      <c r="O25" s="59"/>
      <c r="P25" s="59"/>
      <c r="Q25" s="35">
        <f>J25*10%</f>
        <v>8636.1360000000004</v>
      </c>
      <c r="R25" s="35">
        <f t="shared" si="5"/>
        <v>8636.1360000000004</v>
      </c>
      <c r="S25" s="36">
        <f t="shared" si="1"/>
        <v>94997.495999999999</v>
      </c>
      <c r="U25" s="39"/>
      <c r="V25" s="39"/>
    </row>
    <row r="26" spans="1:22" ht="37.5" x14ac:dyDescent="0.3">
      <c r="A26" s="31">
        <v>10</v>
      </c>
      <c r="B26" s="40" t="s">
        <v>73</v>
      </c>
      <c r="C26" s="41" t="s">
        <v>74</v>
      </c>
      <c r="D26" s="33" t="s">
        <v>58</v>
      </c>
      <c r="E26" s="33">
        <v>3</v>
      </c>
      <c r="F26" s="33">
        <f t="shared" si="2"/>
        <v>86361.36</v>
      </c>
      <c r="G26" s="33" t="s">
        <v>72</v>
      </c>
      <c r="H26" s="33">
        <v>1</v>
      </c>
      <c r="I26" s="33">
        <v>4.88</v>
      </c>
      <c r="J26" s="34">
        <f t="shared" si="3"/>
        <v>86361.36</v>
      </c>
      <c r="K26" s="37"/>
      <c r="L26" s="37"/>
      <c r="M26" s="37"/>
      <c r="N26" s="37"/>
      <c r="O26" s="37"/>
      <c r="P26" s="37"/>
      <c r="Q26" s="35">
        <f>J26*10%</f>
        <v>8636.1360000000004</v>
      </c>
      <c r="R26" s="35">
        <f t="shared" si="5"/>
        <v>8636.1360000000004</v>
      </c>
      <c r="S26" s="36">
        <f t="shared" si="1"/>
        <v>94997.495999999999</v>
      </c>
      <c r="U26" s="38"/>
      <c r="V26" s="38"/>
    </row>
    <row r="27" spans="1:22" x14ac:dyDescent="0.3">
      <c r="A27" s="31">
        <v>11</v>
      </c>
      <c r="B27" s="32" t="s">
        <v>75</v>
      </c>
      <c r="C27" s="32" t="s">
        <v>76</v>
      </c>
      <c r="D27" s="33" t="s">
        <v>58</v>
      </c>
      <c r="E27" s="33">
        <v>37</v>
      </c>
      <c r="F27" s="33">
        <f t="shared" si="2"/>
        <v>95740.77</v>
      </c>
      <c r="G27" s="33" t="s">
        <v>77</v>
      </c>
      <c r="H27" s="33">
        <v>1</v>
      </c>
      <c r="I27" s="33">
        <v>5.41</v>
      </c>
      <c r="J27" s="34">
        <f t="shared" si="3"/>
        <v>95740.77</v>
      </c>
      <c r="K27" s="37"/>
      <c r="L27" s="37"/>
      <c r="M27" s="33">
        <v>7079</v>
      </c>
      <c r="N27" s="37"/>
      <c r="O27" s="35">
        <f t="shared" ref="O27:O33" si="6">J27*25%</f>
        <v>23935.192500000001</v>
      </c>
      <c r="P27" s="37"/>
      <c r="Q27" s="35">
        <f>J27*10%</f>
        <v>9574.0770000000011</v>
      </c>
      <c r="R27" s="35">
        <f t="shared" si="5"/>
        <v>40588.269500000002</v>
      </c>
      <c r="S27" s="36">
        <f t="shared" si="1"/>
        <v>136329.03950000001</v>
      </c>
    </row>
    <row r="28" spans="1:22" s="42" customFormat="1" x14ac:dyDescent="0.3">
      <c r="A28" s="31">
        <v>12</v>
      </c>
      <c r="B28" s="32" t="s">
        <v>78</v>
      </c>
      <c r="C28" s="32" t="s">
        <v>79</v>
      </c>
      <c r="D28" s="33" t="s">
        <v>58</v>
      </c>
      <c r="E28" s="33">
        <v>23</v>
      </c>
      <c r="F28" s="33">
        <f t="shared" si="2"/>
        <v>90608.639999999999</v>
      </c>
      <c r="G28" s="33" t="s">
        <v>80</v>
      </c>
      <c r="H28" s="33">
        <v>1</v>
      </c>
      <c r="I28" s="33">
        <v>5.12</v>
      </c>
      <c r="J28" s="34">
        <f t="shared" si="3"/>
        <v>90608.639999999999</v>
      </c>
      <c r="K28" s="37"/>
      <c r="L28" s="37"/>
      <c r="M28" s="33"/>
      <c r="N28" s="37"/>
      <c r="O28" s="35">
        <f t="shared" si="6"/>
        <v>22652.16</v>
      </c>
      <c r="P28" s="37"/>
      <c r="Q28" s="35">
        <f>J28*10%</f>
        <v>9060.8639999999996</v>
      </c>
      <c r="R28" s="35">
        <f t="shared" si="5"/>
        <v>31713.023999999998</v>
      </c>
      <c r="S28" s="36">
        <f t="shared" si="1"/>
        <v>122321.66399999999</v>
      </c>
    </row>
    <row r="29" spans="1:22" s="42" customFormat="1" ht="37.5" x14ac:dyDescent="0.3">
      <c r="A29" s="31">
        <v>13</v>
      </c>
      <c r="B29" s="32" t="s">
        <v>81</v>
      </c>
      <c r="C29" s="41" t="s">
        <v>82</v>
      </c>
      <c r="D29" s="33" t="s">
        <v>58</v>
      </c>
      <c r="E29" s="33">
        <v>30</v>
      </c>
      <c r="F29" s="33">
        <f t="shared" si="2"/>
        <v>92024.400000000009</v>
      </c>
      <c r="G29" s="33" t="s">
        <v>80</v>
      </c>
      <c r="H29" s="33">
        <v>1</v>
      </c>
      <c r="I29" s="33">
        <v>5.2</v>
      </c>
      <c r="J29" s="34">
        <f t="shared" si="3"/>
        <v>92024.400000000009</v>
      </c>
      <c r="K29" s="59"/>
      <c r="L29" s="59"/>
      <c r="M29" s="99"/>
      <c r="N29" s="59"/>
      <c r="O29" s="35"/>
      <c r="P29" s="59"/>
      <c r="Q29" s="35"/>
      <c r="R29" s="35">
        <f t="shared" si="5"/>
        <v>0</v>
      </c>
      <c r="S29" s="36">
        <f t="shared" si="1"/>
        <v>92024.400000000009</v>
      </c>
    </row>
    <row r="30" spans="1:22" x14ac:dyDescent="0.3">
      <c r="A30" s="31">
        <v>14</v>
      </c>
      <c r="B30" s="32" t="s">
        <v>83</v>
      </c>
      <c r="C30" s="32" t="s">
        <v>84</v>
      </c>
      <c r="D30" s="33" t="s">
        <v>58</v>
      </c>
      <c r="E30" s="33">
        <v>18</v>
      </c>
      <c r="F30" s="33">
        <f t="shared" si="2"/>
        <v>89015.91</v>
      </c>
      <c r="G30" s="33" t="s">
        <v>80</v>
      </c>
      <c r="H30" s="33">
        <v>1</v>
      </c>
      <c r="I30" s="33">
        <v>5.03</v>
      </c>
      <c r="J30" s="34">
        <f t="shared" si="3"/>
        <v>89015.91</v>
      </c>
      <c r="K30" s="59"/>
      <c r="L30" s="59"/>
      <c r="M30" s="99">
        <v>7079</v>
      </c>
      <c r="N30" s="59"/>
      <c r="O30" s="35">
        <f t="shared" si="6"/>
        <v>22253.977500000001</v>
      </c>
      <c r="P30" s="59"/>
      <c r="Q30" s="35">
        <f>J30*10%</f>
        <v>8901.5910000000003</v>
      </c>
      <c r="R30" s="35">
        <f t="shared" si="5"/>
        <v>38234.568500000001</v>
      </c>
      <c r="S30" s="36">
        <f t="shared" si="1"/>
        <v>127250.4785</v>
      </c>
    </row>
    <row r="31" spans="1:22" x14ac:dyDescent="0.3">
      <c r="A31" s="31">
        <v>15</v>
      </c>
      <c r="B31" s="32" t="s">
        <v>85</v>
      </c>
      <c r="C31" s="32" t="s">
        <v>84</v>
      </c>
      <c r="D31" s="33" t="s">
        <v>58</v>
      </c>
      <c r="E31" s="33">
        <v>3</v>
      </c>
      <c r="F31" s="33">
        <f t="shared" si="2"/>
        <v>74858.310000000012</v>
      </c>
      <c r="G31" s="33" t="s">
        <v>86</v>
      </c>
      <c r="H31" s="33">
        <v>1</v>
      </c>
      <c r="I31" s="33">
        <v>4.2300000000000004</v>
      </c>
      <c r="J31" s="34">
        <f t="shared" si="3"/>
        <v>74858.310000000012</v>
      </c>
      <c r="K31" s="59"/>
      <c r="L31" s="59"/>
      <c r="M31" s="99">
        <v>7079</v>
      </c>
      <c r="N31" s="59"/>
      <c r="O31" s="35">
        <f t="shared" si="6"/>
        <v>18714.577500000003</v>
      </c>
      <c r="P31" s="59"/>
      <c r="Q31" s="35">
        <f>J31*10%</f>
        <v>7485.8310000000019</v>
      </c>
      <c r="R31" s="35">
        <f t="shared" si="5"/>
        <v>33279.408500000005</v>
      </c>
      <c r="S31" s="36">
        <f t="shared" si="1"/>
        <v>108137.71850000002</v>
      </c>
    </row>
    <row r="32" spans="1:22" x14ac:dyDescent="0.3">
      <c r="A32" s="31">
        <v>16</v>
      </c>
      <c r="B32" s="32" t="s">
        <v>87</v>
      </c>
      <c r="C32" s="32" t="s">
        <v>88</v>
      </c>
      <c r="D32" s="33" t="s">
        <v>89</v>
      </c>
      <c r="E32" s="33" t="s">
        <v>90</v>
      </c>
      <c r="F32" s="33">
        <f t="shared" si="2"/>
        <v>58754.039999999994</v>
      </c>
      <c r="G32" s="33" t="s">
        <v>91</v>
      </c>
      <c r="H32" s="33">
        <v>1</v>
      </c>
      <c r="I32" s="33">
        <v>3.32</v>
      </c>
      <c r="J32" s="34">
        <f t="shared" si="3"/>
        <v>58754.039999999994</v>
      </c>
      <c r="K32" s="37"/>
      <c r="L32" s="37"/>
      <c r="M32" s="33"/>
      <c r="N32" s="37"/>
      <c r="O32" s="35">
        <f t="shared" si="6"/>
        <v>14688.509999999998</v>
      </c>
      <c r="P32" s="37"/>
      <c r="Q32" s="35">
        <f>J32*10%</f>
        <v>5875.4039999999995</v>
      </c>
      <c r="R32" s="35">
        <f t="shared" si="5"/>
        <v>20563.913999999997</v>
      </c>
      <c r="S32" s="36">
        <f t="shared" si="1"/>
        <v>79317.953999999998</v>
      </c>
    </row>
    <row r="33" spans="1:21" x14ac:dyDescent="0.3">
      <c r="A33" s="31">
        <v>17</v>
      </c>
      <c r="B33" s="32" t="s">
        <v>92</v>
      </c>
      <c r="C33" s="32" t="s">
        <v>93</v>
      </c>
      <c r="D33" s="33" t="s">
        <v>89</v>
      </c>
      <c r="E33" s="33">
        <v>3</v>
      </c>
      <c r="F33" s="33">
        <f t="shared" si="2"/>
        <v>61054.65</v>
      </c>
      <c r="G33" s="33" t="s">
        <v>91</v>
      </c>
      <c r="H33" s="33">
        <v>1</v>
      </c>
      <c r="I33" s="33">
        <v>3.45</v>
      </c>
      <c r="J33" s="34">
        <f t="shared" si="3"/>
        <v>61054.65</v>
      </c>
      <c r="K33" s="37"/>
      <c r="L33" s="37"/>
      <c r="M33" s="37"/>
      <c r="N33" s="37"/>
      <c r="O33" s="35">
        <f t="shared" si="6"/>
        <v>15263.6625</v>
      </c>
      <c r="P33" s="37"/>
      <c r="Q33" s="35">
        <f>J33*10%</f>
        <v>6105.4650000000001</v>
      </c>
      <c r="R33" s="35">
        <f t="shared" si="5"/>
        <v>21369.127500000002</v>
      </c>
      <c r="S33" s="36">
        <f t="shared" si="1"/>
        <v>82423.777499999997</v>
      </c>
    </row>
    <row r="34" spans="1:21" x14ac:dyDescent="0.3">
      <c r="A34" s="31">
        <v>18</v>
      </c>
      <c r="B34" s="32" t="s">
        <v>94</v>
      </c>
      <c r="C34" s="32" t="s">
        <v>95</v>
      </c>
      <c r="D34" s="33" t="s">
        <v>89</v>
      </c>
      <c r="E34" s="33">
        <v>13</v>
      </c>
      <c r="F34" s="33">
        <f t="shared" si="2"/>
        <v>88131.060000000012</v>
      </c>
      <c r="G34" s="33" t="s">
        <v>96</v>
      </c>
      <c r="H34" s="33">
        <v>1</v>
      </c>
      <c r="I34" s="33">
        <v>4.9800000000000004</v>
      </c>
      <c r="J34" s="34">
        <f t="shared" si="3"/>
        <v>88131.060000000012</v>
      </c>
      <c r="K34" s="37"/>
      <c r="L34" s="37">
        <v>5309</v>
      </c>
      <c r="M34" s="37"/>
      <c r="N34" s="37"/>
      <c r="O34" s="37"/>
      <c r="P34" s="37"/>
      <c r="Q34" s="35">
        <f>J34*10%</f>
        <v>8813.1060000000016</v>
      </c>
      <c r="R34" s="35">
        <f t="shared" si="5"/>
        <v>14122.106000000002</v>
      </c>
      <c r="S34" s="36">
        <f t="shared" si="1"/>
        <v>102253.16600000001</v>
      </c>
    </row>
    <row r="35" spans="1:21" x14ac:dyDescent="0.3">
      <c r="A35" s="31">
        <v>19</v>
      </c>
      <c r="B35" s="32" t="s">
        <v>97</v>
      </c>
      <c r="C35" s="32" t="s">
        <v>98</v>
      </c>
      <c r="D35" s="33" t="s">
        <v>58</v>
      </c>
      <c r="E35" s="33">
        <v>5</v>
      </c>
      <c r="F35" s="33">
        <f t="shared" si="2"/>
        <v>75566.189999999988</v>
      </c>
      <c r="G35" s="33" t="s">
        <v>99</v>
      </c>
      <c r="H35" s="33">
        <v>0.5</v>
      </c>
      <c r="I35" s="33">
        <v>4.2699999999999996</v>
      </c>
      <c r="J35" s="34">
        <f>F35/2</f>
        <v>37783.094999999994</v>
      </c>
      <c r="K35" s="59"/>
      <c r="L35" s="59"/>
      <c r="M35" s="59"/>
      <c r="N35" s="59"/>
      <c r="O35" s="59"/>
      <c r="P35" s="59"/>
      <c r="Q35" s="35"/>
      <c r="R35" s="35">
        <f t="shared" si="5"/>
        <v>0</v>
      </c>
      <c r="S35" s="36">
        <f t="shared" si="1"/>
        <v>37783.094999999994</v>
      </c>
    </row>
    <row r="36" spans="1:21" x14ac:dyDescent="0.3">
      <c r="A36" s="31">
        <v>20</v>
      </c>
      <c r="B36" s="43" t="s">
        <v>100</v>
      </c>
      <c r="C36" s="32" t="s">
        <v>98</v>
      </c>
      <c r="D36" s="33" t="s">
        <v>58</v>
      </c>
      <c r="E36" s="33">
        <v>5</v>
      </c>
      <c r="F36" s="33">
        <f>I36*17697</f>
        <v>75566.189999999988</v>
      </c>
      <c r="G36" s="33" t="s">
        <v>99</v>
      </c>
      <c r="H36" s="33">
        <v>1.5</v>
      </c>
      <c r="I36" s="33">
        <v>4.2699999999999996</v>
      </c>
      <c r="J36" s="34">
        <f>F36*1.5</f>
        <v>113349.28499999997</v>
      </c>
      <c r="K36" s="59"/>
      <c r="L36" s="59"/>
      <c r="M36" s="59"/>
      <c r="N36" s="59"/>
      <c r="O36" s="59"/>
      <c r="P36" s="59"/>
      <c r="Q36" s="35">
        <v>7840</v>
      </c>
      <c r="R36" s="35">
        <f t="shared" si="5"/>
        <v>7840</v>
      </c>
      <c r="S36" s="36">
        <f t="shared" si="1"/>
        <v>121189.28499999997</v>
      </c>
    </row>
    <row r="37" spans="1:21" x14ac:dyDescent="0.3">
      <c r="A37" s="31">
        <v>21</v>
      </c>
      <c r="B37" s="40" t="s">
        <v>101</v>
      </c>
      <c r="C37" s="41" t="s">
        <v>102</v>
      </c>
      <c r="D37" s="33" t="s">
        <v>58</v>
      </c>
      <c r="E37" s="33">
        <v>10</v>
      </c>
      <c r="F37" s="33">
        <f t="shared" si="2"/>
        <v>78928.62</v>
      </c>
      <c r="G37" s="33" t="s">
        <v>99</v>
      </c>
      <c r="H37" s="33">
        <v>0.5</v>
      </c>
      <c r="I37" s="33">
        <v>4.46</v>
      </c>
      <c r="J37" s="34">
        <f>F37/2</f>
        <v>39464.31</v>
      </c>
      <c r="K37" s="37"/>
      <c r="L37" s="37"/>
      <c r="M37" s="37"/>
      <c r="N37" s="37"/>
      <c r="O37" s="37"/>
      <c r="P37" s="37"/>
      <c r="Q37" s="35"/>
      <c r="R37" s="35">
        <f t="shared" si="5"/>
        <v>0</v>
      </c>
      <c r="S37" s="36">
        <f t="shared" si="1"/>
        <v>39464.31</v>
      </c>
    </row>
    <row r="38" spans="1:21" s="30" customFormat="1" x14ac:dyDescent="0.3">
      <c r="A38" s="31">
        <v>22</v>
      </c>
      <c r="B38" s="44" t="s">
        <v>103</v>
      </c>
      <c r="C38" s="41" t="s">
        <v>102</v>
      </c>
      <c r="D38" s="45" t="s">
        <v>58</v>
      </c>
      <c r="E38" s="45">
        <v>6</v>
      </c>
      <c r="F38" s="45">
        <f t="shared" si="2"/>
        <v>75566.189999999988</v>
      </c>
      <c r="G38" s="45" t="s">
        <v>99</v>
      </c>
      <c r="H38" s="45">
        <v>0.5</v>
      </c>
      <c r="I38" s="45">
        <v>4.2699999999999996</v>
      </c>
      <c r="J38" s="34">
        <f>F38/2</f>
        <v>37783.094999999994</v>
      </c>
      <c r="K38" s="45"/>
      <c r="L38" s="45"/>
      <c r="M38" s="45"/>
      <c r="N38" s="45"/>
      <c r="O38" s="45"/>
      <c r="P38" s="45"/>
      <c r="Q38" s="46">
        <v>3778</v>
      </c>
      <c r="R38" s="35">
        <f t="shared" si="5"/>
        <v>3778</v>
      </c>
      <c r="S38" s="36">
        <f t="shared" si="1"/>
        <v>41561.094999999994</v>
      </c>
    </row>
    <row r="39" spans="1:21" x14ac:dyDescent="0.3">
      <c r="A39" s="31">
        <v>23</v>
      </c>
      <c r="B39" s="32" t="s">
        <v>94</v>
      </c>
      <c r="C39" s="32" t="s">
        <v>104</v>
      </c>
      <c r="D39" s="33" t="s">
        <v>89</v>
      </c>
      <c r="E39" s="33">
        <v>11</v>
      </c>
      <c r="F39" s="33">
        <f t="shared" si="2"/>
        <v>63178.289999999994</v>
      </c>
      <c r="G39" s="33" t="s">
        <v>105</v>
      </c>
      <c r="H39" s="33">
        <v>0.5</v>
      </c>
      <c r="I39" s="33">
        <v>3.57</v>
      </c>
      <c r="J39" s="34">
        <f>F39/2</f>
        <v>31589.144999999997</v>
      </c>
      <c r="K39" s="37"/>
      <c r="L39" s="37"/>
      <c r="M39" s="37"/>
      <c r="N39" s="37"/>
      <c r="O39" s="37"/>
      <c r="P39" s="37"/>
      <c r="Q39" s="35"/>
      <c r="R39" s="35">
        <f t="shared" si="5"/>
        <v>0</v>
      </c>
      <c r="S39" s="36">
        <f t="shared" si="1"/>
        <v>31589.144999999997</v>
      </c>
    </row>
    <row r="40" spans="1:21" x14ac:dyDescent="0.3">
      <c r="A40" s="31">
        <v>24</v>
      </c>
      <c r="B40" s="32" t="s">
        <v>106</v>
      </c>
      <c r="C40" s="32" t="s">
        <v>107</v>
      </c>
      <c r="D40" s="33" t="s">
        <v>89</v>
      </c>
      <c r="E40" s="33">
        <v>37</v>
      </c>
      <c r="F40" s="33">
        <f t="shared" si="2"/>
        <v>58223.13</v>
      </c>
      <c r="G40" s="33" t="s">
        <v>108</v>
      </c>
      <c r="H40" s="33">
        <v>1</v>
      </c>
      <c r="I40" s="33">
        <v>3.29</v>
      </c>
      <c r="J40" s="34">
        <f t="shared" si="3"/>
        <v>58223.13</v>
      </c>
      <c r="K40" s="37"/>
      <c r="L40" s="37"/>
      <c r="M40" s="37"/>
      <c r="N40" s="37"/>
      <c r="O40" s="37"/>
      <c r="P40" s="37"/>
      <c r="Q40" s="35">
        <f>J40*10%</f>
        <v>5822.3130000000001</v>
      </c>
      <c r="R40" s="35">
        <f t="shared" si="5"/>
        <v>5822.3130000000001</v>
      </c>
      <c r="S40" s="36">
        <f t="shared" si="1"/>
        <v>64045.442999999999</v>
      </c>
    </row>
    <row r="41" spans="1:21" x14ac:dyDescent="0.3">
      <c r="A41" s="31">
        <v>25</v>
      </c>
      <c r="B41" s="32" t="s">
        <v>109</v>
      </c>
      <c r="C41" s="32" t="s">
        <v>110</v>
      </c>
      <c r="D41" s="33" t="s">
        <v>89</v>
      </c>
      <c r="E41" s="33">
        <v>0</v>
      </c>
      <c r="F41" s="33">
        <f t="shared" si="2"/>
        <v>52029.18</v>
      </c>
      <c r="G41" s="33" t="s">
        <v>108</v>
      </c>
      <c r="H41" s="33">
        <v>1</v>
      </c>
      <c r="I41" s="33">
        <v>2.94</v>
      </c>
      <c r="J41" s="34">
        <f t="shared" si="3"/>
        <v>52029.18</v>
      </c>
      <c r="K41" s="37"/>
      <c r="L41" s="37"/>
      <c r="M41" s="37"/>
      <c r="N41" s="37"/>
      <c r="O41" s="37"/>
      <c r="P41" s="37"/>
      <c r="Q41" s="35">
        <f>J41*10%</f>
        <v>5202.9180000000006</v>
      </c>
      <c r="R41" s="35">
        <f t="shared" si="5"/>
        <v>5202.9180000000006</v>
      </c>
      <c r="S41" s="36">
        <f t="shared" si="1"/>
        <v>57232.097999999998</v>
      </c>
    </row>
    <row r="42" spans="1:21" s="20" customFormat="1" x14ac:dyDescent="0.3">
      <c r="A42" s="31">
        <v>26</v>
      </c>
      <c r="B42" s="32" t="s">
        <v>111</v>
      </c>
      <c r="C42" s="32" t="s">
        <v>112</v>
      </c>
      <c r="D42" s="33" t="s">
        <v>89</v>
      </c>
      <c r="E42" s="33">
        <v>5</v>
      </c>
      <c r="F42" s="33">
        <f t="shared" si="2"/>
        <v>51144.33</v>
      </c>
      <c r="G42" s="33" t="s">
        <v>113</v>
      </c>
      <c r="H42" s="33">
        <v>1</v>
      </c>
      <c r="I42" s="33">
        <v>2.89</v>
      </c>
      <c r="J42" s="34">
        <f t="shared" si="3"/>
        <v>51144.33</v>
      </c>
      <c r="K42" s="37"/>
      <c r="L42" s="37"/>
      <c r="M42" s="37"/>
      <c r="N42" s="37"/>
      <c r="O42" s="37"/>
      <c r="P42" s="37"/>
      <c r="Q42" s="35">
        <f>J42*10%</f>
        <v>5114.4330000000009</v>
      </c>
      <c r="R42" s="35">
        <f t="shared" si="5"/>
        <v>5114.4330000000009</v>
      </c>
      <c r="S42" s="36">
        <f t="shared" si="1"/>
        <v>56258.763000000006</v>
      </c>
    </row>
    <row r="43" spans="1:21" s="20" customFormat="1" x14ac:dyDescent="0.3">
      <c r="A43" s="31">
        <v>27</v>
      </c>
      <c r="B43" s="32" t="s">
        <v>114</v>
      </c>
      <c r="C43" s="32" t="s">
        <v>115</v>
      </c>
      <c r="D43" s="33" t="s">
        <v>58</v>
      </c>
      <c r="E43" s="33">
        <v>8</v>
      </c>
      <c r="F43" s="33">
        <f t="shared" si="2"/>
        <v>51144.33</v>
      </c>
      <c r="G43" s="33" t="s">
        <v>113</v>
      </c>
      <c r="H43" s="33">
        <v>1.5</v>
      </c>
      <c r="I43" s="33">
        <v>2.89</v>
      </c>
      <c r="J43" s="34">
        <f>F43*1.5</f>
        <v>76716.494999999995</v>
      </c>
      <c r="K43" s="37"/>
      <c r="L43" s="37"/>
      <c r="M43" s="37"/>
      <c r="N43" s="37"/>
      <c r="O43" s="37"/>
      <c r="P43" s="37"/>
      <c r="Q43" s="35">
        <v>5114.3999999999996</v>
      </c>
      <c r="R43" s="35">
        <f t="shared" si="5"/>
        <v>5114.3999999999996</v>
      </c>
      <c r="S43" s="36">
        <f t="shared" si="1"/>
        <v>81830.89499999999</v>
      </c>
    </row>
    <row r="44" spans="1:21" x14ac:dyDescent="0.3">
      <c r="A44" s="31">
        <v>28</v>
      </c>
      <c r="B44" s="32" t="s">
        <v>116</v>
      </c>
      <c r="C44" s="32" t="s">
        <v>115</v>
      </c>
      <c r="D44" s="33" t="s">
        <v>58</v>
      </c>
      <c r="E44" s="33">
        <v>8</v>
      </c>
      <c r="F44" s="33">
        <f t="shared" si="2"/>
        <v>51144.33</v>
      </c>
      <c r="G44" s="33" t="s">
        <v>113</v>
      </c>
      <c r="H44" s="33">
        <v>1</v>
      </c>
      <c r="I44" s="33">
        <v>2.89</v>
      </c>
      <c r="J44" s="34">
        <f t="shared" si="3"/>
        <v>51144.33</v>
      </c>
      <c r="K44" s="59"/>
      <c r="L44" s="59">
        <v>5309</v>
      </c>
      <c r="M44" s="59"/>
      <c r="N44" s="59"/>
      <c r="O44" s="59"/>
      <c r="P44" s="59"/>
      <c r="Q44" s="35">
        <v>5114</v>
      </c>
      <c r="R44" s="35">
        <f t="shared" si="5"/>
        <v>10423</v>
      </c>
      <c r="S44" s="36">
        <f t="shared" si="1"/>
        <v>61567.33</v>
      </c>
    </row>
    <row r="45" spans="1:21" x14ac:dyDescent="0.3">
      <c r="A45" s="31">
        <v>29</v>
      </c>
      <c r="B45" s="32" t="s">
        <v>117</v>
      </c>
      <c r="C45" s="32" t="s">
        <v>115</v>
      </c>
      <c r="D45" s="33" t="s">
        <v>118</v>
      </c>
      <c r="E45" s="33" t="s">
        <v>119</v>
      </c>
      <c r="F45" s="33">
        <f t="shared" si="2"/>
        <v>51144.33</v>
      </c>
      <c r="G45" s="33" t="s">
        <v>113</v>
      </c>
      <c r="H45" s="33">
        <v>0.5</v>
      </c>
      <c r="I45" s="33">
        <v>2.89</v>
      </c>
      <c r="J45" s="34">
        <f>F45/2</f>
        <v>25572.165000000001</v>
      </c>
      <c r="K45" s="59"/>
      <c r="L45" s="59"/>
      <c r="M45" s="59"/>
      <c r="N45" s="59"/>
      <c r="O45" s="59"/>
      <c r="P45" s="59"/>
      <c r="Q45" s="35"/>
      <c r="R45" s="35">
        <f t="shared" si="5"/>
        <v>0</v>
      </c>
      <c r="S45" s="36">
        <f t="shared" si="1"/>
        <v>25572.165000000001</v>
      </c>
    </row>
    <row r="46" spans="1:21" s="20" customFormat="1" x14ac:dyDescent="0.3">
      <c r="A46" s="31">
        <v>30</v>
      </c>
      <c r="B46" s="32" t="s">
        <v>120</v>
      </c>
      <c r="C46" s="32" t="s">
        <v>115</v>
      </c>
      <c r="D46" s="33" t="s">
        <v>89</v>
      </c>
      <c r="E46" s="33">
        <v>3</v>
      </c>
      <c r="F46" s="33">
        <f t="shared" si="2"/>
        <v>51144.33</v>
      </c>
      <c r="G46" s="33" t="s">
        <v>113</v>
      </c>
      <c r="H46" s="33">
        <v>0.5</v>
      </c>
      <c r="I46" s="33">
        <v>2.89</v>
      </c>
      <c r="J46" s="34">
        <f>F46/2</f>
        <v>25572.165000000001</v>
      </c>
      <c r="K46" s="37"/>
      <c r="L46" s="37"/>
      <c r="M46" s="37"/>
      <c r="N46" s="37"/>
      <c r="O46" s="37"/>
      <c r="P46" s="37"/>
      <c r="Q46" s="35"/>
      <c r="R46" s="35">
        <f t="shared" si="5"/>
        <v>0</v>
      </c>
      <c r="S46" s="36">
        <f t="shared" si="1"/>
        <v>25572.165000000001</v>
      </c>
      <c r="T46" s="18"/>
      <c r="U46" s="18"/>
    </row>
    <row r="47" spans="1:21" s="20" customFormat="1" x14ac:dyDescent="0.3">
      <c r="A47" s="31">
        <v>31</v>
      </c>
      <c r="B47" s="32" t="s">
        <v>121</v>
      </c>
      <c r="C47" s="32" t="s">
        <v>115</v>
      </c>
      <c r="D47" s="33" t="s">
        <v>89</v>
      </c>
      <c r="E47" s="33">
        <v>5</v>
      </c>
      <c r="F47" s="33">
        <f>I47*17697</f>
        <v>51144.33</v>
      </c>
      <c r="G47" s="33" t="s">
        <v>113</v>
      </c>
      <c r="H47" s="33">
        <v>1.5</v>
      </c>
      <c r="I47" s="33">
        <v>2.89</v>
      </c>
      <c r="J47" s="34">
        <f>F47*1.5</f>
        <v>76716.494999999995</v>
      </c>
      <c r="K47" s="37"/>
      <c r="L47" s="37"/>
      <c r="M47" s="37"/>
      <c r="N47" s="37"/>
      <c r="O47" s="37"/>
      <c r="P47" s="37"/>
      <c r="Q47" s="35">
        <f>F47*10%</f>
        <v>5114.4330000000009</v>
      </c>
      <c r="R47" s="35">
        <f t="shared" si="5"/>
        <v>5114.4330000000009</v>
      </c>
      <c r="S47" s="36">
        <f t="shared" si="1"/>
        <v>81830.928</v>
      </c>
      <c r="T47" s="18"/>
      <c r="U47" s="18"/>
    </row>
    <row r="48" spans="1:21" s="20" customFormat="1" x14ac:dyDescent="0.3">
      <c r="A48" s="31">
        <v>32</v>
      </c>
      <c r="B48" s="32" t="s">
        <v>122</v>
      </c>
      <c r="C48" s="32" t="s">
        <v>115</v>
      </c>
      <c r="D48" s="33" t="s">
        <v>89</v>
      </c>
      <c r="E48" s="33">
        <v>5</v>
      </c>
      <c r="F48" s="33">
        <f>I48*17697</f>
        <v>51144.33</v>
      </c>
      <c r="G48" s="33" t="s">
        <v>113</v>
      </c>
      <c r="H48" s="33">
        <v>1</v>
      </c>
      <c r="I48" s="33">
        <v>2.89</v>
      </c>
      <c r="J48" s="34">
        <f>F48</f>
        <v>51144.33</v>
      </c>
      <c r="K48" s="59"/>
      <c r="L48" s="37"/>
      <c r="M48" s="59"/>
      <c r="N48" s="59"/>
      <c r="O48" s="59"/>
      <c r="P48" s="59"/>
      <c r="Q48" s="35">
        <f>F48*10%</f>
        <v>5114.4330000000009</v>
      </c>
      <c r="R48" s="35">
        <f t="shared" si="5"/>
        <v>5114.4330000000009</v>
      </c>
      <c r="S48" s="36">
        <f t="shared" si="1"/>
        <v>56258.763000000006</v>
      </c>
      <c r="T48" s="18"/>
      <c r="U48" s="18"/>
    </row>
    <row r="49" spans="1:19" x14ac:dyDescent="0.3">
      <c r="A49" s="31">
        <v>33</v>
      </c>
      <c r="B49" s="32" t="s">
        <v>123</v>
      </c>
      <c r="C49" s="32" t="s">
        <v>124</v>
      </c>
      <c r="D49" s="33" t="s">
        <v>125</v>
      </c>
      <c r="E49" s="33">
        <v>2</v>
      </c>
      <c r="F49" s="33">
        <f t="shared" si="2"/>
        <v>50259.479999999996</v>
      </c>
      <c r="G49" s="33" t="s">
        <v>126</v>
      </c>
      <c r="H49" s="33">
        <v>1</v>
      </c>
      <c r="I49" s="33">
        <v>2.84</v>
      </c>
      <c r="J49" s="34">
        <f t="shared" si="3"/>
        <v>50259.479999999996</v>
      </c>
      <c r="K49" s="33"/>
      <c r="L49" s="33"/>
      <c r="M49" s="33"/>
      <c r="N49" s="33"/>
      <c r="O49" s="33"/>
      <c r="P49" s="33"/>
      <c r="Q49" s="35">
        <v>5026</v>
      </c>
      <c r="R49" s="35">
        <f t="shared" si="5"/>
        <v>5026</v>
      </c>
      <c r="S49" s="36">
        <f t="shared" si="1"/>
        <v>55285.479999999996</v>
      </c>
    </row>
    <row r="50" spans="1:19" x14ac:dyDescent="0.3">
      <c r="A50" s="31">
        <v>34</v>
      </c>
      <c r="B50" s="32" t="s">
        <v>127</v>
      </c>
      <c r="C50" s="32" t="s">
        <v>128</v>
      </c>
      <c r="D50" s="33" t="s">
        <v>125</v>
      </c>
      <c r="E50" s="33">
        <v>7</v>
      </c>
      <c r="F50" s="33">
        <f t="shared" si="2"/>
        <v>50259.479999999996</v>
      </c>
      <c r="G50" s="33" t="s">
        <v>126</v>
      </c>
      <c r="H50" s="33">
        <v>1</v>
      </c>
      <c r="I50" s="33">
        <v>2.84</v>
      </c>
      <c r="J50" s="34">
        <f t="shared" si="3"/>
        <v>50259.479999999996</v>
      </c>
      <c r="K50" s="33"/>
      <c r="L50" s="33"/>
      <c r="M50" s="33"/>
      <c r="N50" s="33"/>
      <c r="O50" s="33"/>
      <c r="P50" s="33"/>
      <c r="Q50" s="35">
        <v>5026</v>
      </c>
      <c r="R50" s="35">
        <f t="shared" si="5"/>
        <v>5026</v>
      </c>
      <c r="S50" s="36">
        <f t="shared" si="1"/>
        <v>55285.479999999996</v>
      </c>
    </row>
    <row r="51" spans="1:19" s="20" customFormat="1" x14ac:dyDescent="0.3">
      <c r="A51" s="31">
        <v>35</v>
      </c>
      <c r="B51" s="32" t="s">
        <v>123</v>
      </c>
      <c r="C51" s="32" t="s">
        <v>129</v>
      </c>
      <c r="D51" s="33" t="s">
        <v>125</v>
      </c>
      <c r="E51" s="33">
        <v>2</v>
      </c>
      <c r="F51" s="33">
        <f t="shared" si="2"/>
        <v>50259.479999999996</v>
      </c>
      <c r="G51" s="33" t="s">
        <v>126</v>
      </c>
      <c r="H51" s="33">
        <v>0.5</v>
      </c>
      <c r="I51" s="33">
        <v>2.84</v>
      </c>
      <c r="J51" s="34">
        <f>F51/2</f>
        <v>25129.739999999998</v>
      </c>
      <c r="K51" s="37"/>
      <c r="L51" s="37"/>
      <c r="M51" s="37"/>
      <c r="N51" s="37"/>
      <c r="O51" s="37"/>
      <c r="P51" s="37"/>
      <c r="Q51" s="35"/>
      <c r="R51" s="35">
        <f t="shared" si="5"/>
        <v>0</v>
      </c>
      <c r="S51" s="36">
        <f t="shared" si="1"/>
        <v>25129.739999999998</v>
      </c>
    </row>
    <row r="52" spans="1:19" s="20" customFormat="1" x14ac:dyDescent="0.3">
      <c r="A52" s="31">
        <v>36</v>
      </c>
      <c r="B52" s="32" t="s">
        <v>130</v>
      </c>
      <c r="C52" s="32" t="s">
        <v>129</v>
      </c>
      <c r="D52" s="33" t="s">
        <v>125</v>
      </c>
      <c r="E52" s="33">
        <v>2</v>
      </c>
      <c r="F52" s="33">
        <f t="shared" si="2"/>
        <v>50259.479999999996</v>
      </c>
      <c r="G52" s="33" t="s">
        <v>126</v>
      </c>
      <c r="H52" s="33">
        <v>0.5</v>
      </c>
      <c r="I52" s="33">
        <v>2.84</v>
      </c>
      <c r="J52" s="34">
        <f>F52/2</f>
        <v>25129.739999999998</v>
      </c>
      <c r="K52" s="37"/>
      <c r="L52" s="37"/>
      <c r="M52" s="37"/>
      <c r="N52" s="37"/>
      <c r="O52" s="37"/>
      <c r="P52" s="37"/>
      <c r="Q52" s="35"/>
      <c r="R52" s="35">
        <f t="shared" si="5"/>
        <v>0</v>
      </c>
      <c r="S52" s="36">
        <f t="shared" si="1"/>
        <v>25129.739999999998</v>
      </c>
    </row>
    <row r="53" spans="1:19" x14ac:dyDescent="0.3">
      <c r="A53" s="31">
        <v>37</v>
      </c>
      <c r="B53" s="32" t="s">
        <v>131</v>
      </c>
      <c r="C53" s="32" t="s">
        <v>129</v>
      </c>
      <c r="D53" s="33" t="s">
        <v>125</v>
      </c>
      <c r="E53" s="33">
        <v>1</v>
      </c>
      <c r="F53" s="33">
        <f t="shared" si="2"/>
        <v>50259.479999999996</v>
      </c>
      <c r="G53" s="33" t="s">
        <v>126</v>
      </c>
      <c r="H53" s="33">
        <v>0.5</v>
      </c>
      <c r="I53" s="33">
        <v>2.84</v>
      </c>
      <c r="J53" s="34">
        <f>F53/2</f>
        <v>25129.739999999998</v>
      </c>
      <c r="K53" s="37"/>
      <c r="L53" s="37"/>
      <c r="M53" s="37"/>
      <c r="N53" s="37"/>
      <c r="O53" s="37"/>
      <c r="P53" s="37"/>
      <c r="Q53" s="35"/>
      <c r="R53" s="35">
        <f t="shared" si="5"/>
        <v>0</v>
      </c>
      <c r="S53" s="36">
        <f t="shared" si="1"/>
        <v>25129.739999999998</v>
      </c>
    </row>
    <row r="54" spans="1:19" x14ac:dyDescent="0.3">
      <c r="A54" s="31">
        <v>38</v>
      </c>
      <c r="B54" s="32" t="s">
        <v>127</v>
      </c>
      <c r="C54" s="32" t="s">
        <v>129</v>
      </c>
      <c r="D54" s="33" t="s">
        <v>125</v>
      </c>
      <c r="E54" s="33">
        <v>7</v>
      </c>
      <c r="F54" s="33">
        <f t="shared" si="2"/>
        <v>50259.479999999996</v>
      </c>
      <c r="G54" s="33" t="s">
        <v>126</v>
      </c>
      <c r="H54" s="33">
        <v>0.5</v>
      </c>
      <c r="I54" s="33">
        <v>2.84</v>
      </c>
      <c r="J54" s="34">
        <f>F54/2</f>
        <v>25129.739999999998</v>
      </c>
      <c r="K54" s="37"/>
      <c r="L54" s="37"/>
      <c r="M54" s="37"/>
      <c r="N54" s="37"/>
      <c r="O54" s="37"/>
      <c r="P54" s="37"/>
      <c r="Q54" s="35"/>
      <c r="R54" s="35">
        <f t="shared" si="5"/>
        <v>0</v>
      </c>
      <c r="S54" s="36">
        <f t="shared" si="1"/>
        <v>25129.739999999998</v>
      </c>
    </row>
    <row r="55" spans="1:19" x14ac:dyDescent="0.3">
      <c r="A55" s="31">
        <v>39</v>
      </c>
      <c r="B55" s="32" t="s">
        <v>142</v>
      </c>
      <c r="C55" s="32" t="s">
        <v>143</v>
      </c>
      <c r="D55" s="33" t="s">
        <v>125</v>
      </c>
      <c r="E55" s="33">
        <v>12</v>
      </c>
      <c r="F55" s="33">
        <f t="shared" si="2"/>
        <v>49728.57</v>
      </c>
      <c r="G55" s="33" t="s">
        <v>134</v>
      </c>
      <c r="H55" s="33">
        <v>1.5</v>
      </c>
      <c r="I55" s="33">
        <v>2.81</v>
      </c>
      <c r="J55" s="34">
        <f>F55*1.5</f>
        <v>74592.854999999996</v>
      </c>
      <c r="K55" s="37"/>
      <c r="L55" s="37">
        <v>7964</v>
      </c>
      <c r="M55" s="37"/>
      <c r="N55" s="37"/>
      <c r="O55" s="37"/>
      <c r="P55" s="37"/>
      <c r="Q55" s="35">
        <v>4973</v>
      </c>
      <c r="R55" s="35">
        <f t="shared" si="5"/>
        <v>12937</v>
      </c>
      <c r="S55" s="36">
        <f t="shared" si="1"/>
        <v>87529.854999999996</v>
      </c>
    </row>
    <row r="56" spans="1:19" x14ac:dyDescent="0.3">
      <c r="A56" s="31">
        <v>40</v>
      </c>
      <c r="B56" s="32" t="s">
        <v>144</v>
      </c>
      <c r="C56" s="32" t="s">
        <v>143</v>
      </c>
      <c r="D56" s="33" t="s">
        <v>125</v>
      </c>
      <c r="E56" s="33">
        <v>10</v>
      </c>
      <c r="F56" s="33">
        <f t="shared" si="2"/>
        <v>49728.57</v>
      </c>
      <c r="G56" s="33" t="s">
        <v>134</v>
      </c>
      <c r="H56" s="33">
        <v>1.5</v>
      </c>
      <c r="I56" s="33">
        <v>2.81</v>
      </c>
      <c r="J56" s="34">
        <f>F56*1.5</f>
        <v>74592.854999999996</v>
      </c>
      <c r="K56" s="37"/>
      <c r="L56" s="37">
        <v>7964</v>
      </c>
      <c r="M56" s="37"/>
      <c r="N56" s="37"/>
      <c r="O56" s="37"/>
      <c r="P56" s="37"/>
      <c r="Q56" s="35">
        <v>4973</v>
      </c>
      <c r="R56" s="35">
        <f t="shared" si="5"/>
        <v>12937</v>
      </c>
      <c r="S56" s="36">
        <f t="shared" si="1"/>
        <v>87529.854999999996</v>
      </c>
    </row>
    <row r="57" spans="1:19" x14ac:dyDescent="0.3">
      <c r="A57" s="31">
        <v>41</v>
      </c>
      <c r="B57" s="32" t="s">
        <v>145</v>
      </c>
      <c r="C57" s="32" t="s">
        <v>143</v>
      </c>
      <c r="D57" s="33" t="s">
        <v>125</v>
      </c>
      <c r="E57" s="33">
        <v>20</v>
      </c>
      <c r="F57" s="33">
        <f t="shared" si="2"/>
        <v>49728.57</v>
      </c>
      <c r="G57" s="33" t="s">
        <v>134</v>
      </c>
      <c r="H57" s="33">
        <v>1.5</v>
      </c>
      <c r="I57" s="33">
        <v>2.81</v>
      </c>
      <c r="J57" s="34">
        <f>F57*1.5</f>
        <v>74592.854999999996</v>
      </c>
      <c r="K57" s="37"/>
      <c r="L57" s="37">
        <v>7964</v>
      </c>
      <c r="M57" s="37"/>
      <c r="N57" s="37"/>
      <c r="O57" s="37"/>
      <c r="P57" s="37"/>
      <c r="Q57" s="35">
        <v>4973</v>
      </c>
      <c r="R57" s="35">
        <f t="shared" si="5"/>
        <v>12937</v>
      </c>
      <c r="S57" s="36">
        <f t="shared" si="1"/>
        <v>87529.854999999996</v>
      </c>
    </row>
    <row r="58" spans="1:19" x14ac:dyDescent="0.3">
      <c r="A58" s="31">
        <v>42</v>
      </c>
      <c r="B58" s="32" t="s">
        <v>146</v>
      </c>
      <c r="C58" s="32" t="s">
        <v>143</v>
      </c>
      <c r="D58" s="33" t="s">
        <v>125</v>
      </c>
      <c r="E58" s="33">
        <v>2</v>
      </c>
      <c r="F58" s="33">
        <f t="shared" si="2"/>
        <v>49728.57</v>
      </c>
      <c r="G58" s="33" t="s">
        <v>134</v>
      </c>
      <c r="H58" s="33">
        <v>1.5</v>
      </c>
      <c r="I58" s="33">
        <v>2.81</v>
      </c>
      <c r="J58" s="34">
        <f t="shared" ref="J58:J67" si="7">F58*1.5</f>
        <v>74592.854999999996</v>
      </c>
      <c r="K58" s="37"/>
      <c r="L58" s="37">
        <v>7964</v>
      </c>
      <c r="M58" s="37"/>
      <c r="N58" s="37"/>
      <c r="O58" s="37"/>
      <c r="P58" s="37"/>
      <c r="Q58" s="35">
        <v>4973</v>
      </c>
      <c r="R58" s="35">
        <f t="shared" si="5"/>
        <v>12937</v>
      </c>
      <c r="S58" s="36">
        <f t="shared" si="1"/>
        <v>87529.854999999996</v>
      </c>
    </row>
    <row r="59" spans="1:19" x14ac:dyDescent="0.3">
      <c r="A59" s="31">
        <v>43</v>
      </c>
      <c r="B59" s="32" t="s">
        <v>147</v>
      </c>
      <c r="C59" s="32" t="s">
        <v>143</v>
      </c>
      <c r="D59" s="33" t="s">
        <v>125</v>
      </c>
      <c r="E59" s="33">
        <v>3</v>
      </c>
      <c r="F59" s="33">
        <f t="shared" si="2"/>
        <v>49728.57</v>
      </c>
      <c r="G59" s="33" t="s">
        <v>134</v>
      </c>
      <c r="H59" s="33">
        <v>1.5</v>
      </c>
      <c r="I59" s="33">
        <v>2.81</v>
      </c>
      <c r="J59" s="34">
        <f t="shared" si="7"/>
        <v>74592.854999999996</v>
      </c>
      <c r="K59" s="37"/>
      <c r="L59" s="37">
        <v>7964</v>
      </c>
      <c r="M59" s="37"/>
      <c r="N59" s="37"/>
      <c r="O59" s="37"/>
      <c r="P59" s="37"/>
      <c r="Q59" s="35">
        <v>4973</v>
      </c>
      <c r="R59" s="35">
        <f t="shared" si="5"/>
        <v>12937</v>
      </c>
      <c r="S59" s="36">
        <f t="shared" si="1"/>
        <v>87529.854999999996</v>
      </c>
    </row>
    <row r="60" spans="1:19" x14ac:dyDescent="0.3">
      <c r="A60" s="31">
        <v>44</v>
      </c>
      <c r="B60" s="32" t="s">
        <v>148</v>
      </c>
      <c r="C60" s="32" t="s">
        <v>143</v>
      </c>
      <c r="D60" s="33" t="s">
        <v>125</v>
      </c>
      <c r="E60" s="33">
        <v>3</v>
      </c>
      <c r="F60" s="33">
        <f t="shared" si="2"/>
        <v>49728.57</v>
      </c>
      <c r="G60" s="33" t="s">
        <v>134</v>
      </c>
      <c r="H60" s="33">
        <v>1.5</v>
      </c>
      <c r="I60" s="33">
        <v>2.81</v>
      </c>
      <c r="J60" s="34">
        <f t="shared" si="7"/>
        <v>74592.854999999996</v>
      </c>
      <c r="K60" s="37"/>
      <c r="L60" s="37">
        <v>7964</v>
      </c>
      <c r="M60" s="37"/>
      <c r="N60" s="37"/>
      <c r="O60" s="37"/>
      <c r="P60" s="37"/>
      <c r="Q60" s="35">
        <v>4973</v>
      </c>
      <c r="R60" s="35">
        <f t="shared" si="5"/>
        <v>12937</v>
      </c>
      <c r="S60" s="36">
        <f t="shared" si="1"/>
        <v>87529.854999999996</v>
      </c>
    </row>
    <row r="61" spans="1:19" x14ac:dyDescent="0.3">
      <c r="A61" s="31">
        <v>45</v>
      </c>
      <c r="B61" s="32" t="s">
        <v>149</v>
      </c>
      <c r="C61" s="32" t="s">
        <v>143</v>
      </c>
      <c r="D61" s="33" t="s">
        <v>125</v>
      </c>
      <c r="E61" s="33">
        <v>5</v>
      </c>
      <c r="F61" s="33">
        <f t="shared" si="2"/>
        <v>49728.57</v>
      </c>
      <c r="G61" s="33" t="s">
        <v>134</v>
      </c>
      <c r="H61" s="33">
        <v>1.5</v>
      </c>
      <c r="I61" s="33">
        <v>2.81</v>
      </c>
      <c r="J61" s="34">
        <f t="shared" si="7"/>
        <v>74592.854999999996</v>
      </c>
      <c r="K61" s="37"/>
      <c r="L61" s="37">
        <v>7964</v>
      </c>
      <c r="M61" s="37"/>
      <c r="N61" s="37"/>
      <c r="O61" s="37"/>
      <c r="P61" s="37"/>
      <c r="Q61" s="35">
        <v>4973</v>
      </c>
      <c r="R61" s="35">
        <f t="shared" si="5"/>
        <v>12937</v>
      </c>
      <c r="S61" s="36">
        <f t="shared" si="1"/>
        <v>87529.854999999996</v>
      </c>
    </row>
    <row r="62" spans="1:19" x14ac:dyDescent="0.3">
      <c r="A62" s="31">
        <v>46</v>
      </c>
      <c r="B62" s="32" t="s">
        <v>150</v>
      </c>
      <c r="C62" s="32" t="s">
        <v>143</v>
      </c>
      <c r="D62" s="33" t="s">
        <v>125</v>
      </c>
      <c r="E62" s="33">
        <v>6</v>
      </c>
      <c r="F62" s="33">
        <f t="shared" si="2"/>
        <v>49728.57</v>
      </c>
      <c r="G62" s="33" t="s">
        <v>134</v>
      </c>
      <c r="H62" s="33">
        <v>1.5</v>
      </c>
      <c r="I62" s="33">
        <v>2.81</v>
      </c>
      <c r="J62" s="34">
        <f t="shared" si="7"/>
        <v>74592.854999999996</v>
      </c>
      <c r="K62" s="37"/>
      <c r="L62" s="37">
        <v>7964</v>
      </c>
      <c r="M62" s="37"/>
      <c r="N62" s="37"/>
      <c r="O62" s="37"/>
      <c r="P62" s="37"/>
      <c r="Q62" s="35">
        <v>4973</v>
      </c>
      <c r="R62" s="35">
        <f t="shared" si="5"/>
        <v>12937</v>
      </c>
      <c r="S62" s="36">
        <f t="shared" si="1"/>
        <v>87529.854999999996</v>
      </c>
    </row>
    <row r="63" spans="1:19" x14ac:dyDescent="0.3">
      <c r="A63" s="31">
        <v>47</v>
      </c>
      <c r="B63" s="32" t="s">
        <v>151</v>
      </c>
      <c r="C63" s="32" t="s">
        <v>143</v>
      </c>
      <c r="D63" s="33" t="s">
        <v>125</v>
      </c>
      <c r="E63" s="33">
        <v>10</v>
      </c>
      <c r="F63" s="33">
        <f t="shared" si="2"/>
        <v>49728.57</v>
      </c>
      <c r="G63" s="33" t="s">
        <v>134</v>
      </c>
      <c r="H63" s="33">
        <v>1.5</v>
      </c>
      <c r="I63" s="33">
        <v>2.81</v>
      </c>
      <c r="J63" s="34">
        <f t="shared" si="7"/>
        <v>74592.854999999996</v>
      </c>
      <c r="K63" s="37"/>
      <c r="L63" s="37">
        <v>7964</v>
      </c>
      <c r="M63" s="37"/>
      <c r="N63" s="37"/>
      <c r="O63" s="37"/>
      <c r="P63" s="37"/>
      <c r="Q63" s="35">
        <v>4973</v>
      </c>
      <c r="R63" s="35">
        <f t="shared" si="5"/>
        <v>12937</v>
      </c>
      <c r="S63" s="36">
        <f t="shared" si="1"/>
        <v>87529.854999999996</v>
      </c>
    </row>
    <row r="64" spans="1:19" x14ac:dyDescent="0.3">
      <c r="A64" s="31">
        <v>48</v>
      </c>
      <c r="B64" s="32" t="s">
        <v>152</v>
      </c>
      <c r="C64" s="32" t="s">
        <v>143</v>
      </c>
      <c r="D64" s="33" t="s">
        <v>125</v>
      </c>
      <c r="E64" s="33">
        <v>10</v>
      </c>
      <c r="F64" s="33">
        <f t="shared" si="2"/>
        <v>49728.57</v>
      </c>
      <c r="G64" s="33" t="s">
        <v>134</v>
      </c>
      <c r="H64" s="33">
        <v>1.5</v>
      </c>
      <c r="I64" s="33">
        <v>2.81</v>
      </c>
      <c r="J64" s="34">
        <f t="shared" si="7"/>
        <v>74592.854999999996</v>
      </c>
      <c r="K64" s="33"/>
      <c r="L64" s="37">
        <v>7964</v>
      </c>
      <c r="M64" s="33"/>
      <c r="N64" s="33"/>
      <c r="O64" s="33"/>
      <c r="P64" s="33"/>
      <c r="Q64" s="35">
        <v>4973</v>
      </c>
      <c r="R64" s="35">
        <f t="shared" si="5"/>
        <v>12937</v>
      </c>
      <c r="S64" s="36">
        <f t="shared" si="1"/>
        <v>87529.854999999996</v>
      </c>
    </row>
    <row r="65" spans="1:27" x14ac:dyDescent="0.3">
      <c r="A65" s="31">
        <v>49</v>
      </c>
      <c r="B65" s="32" t="s">
        <v>153</v>
      </c>
      <c r="C65" s="32" t="s">
        <v>143</v>
      </c>
      <c r="D65" s="33" t="s">
        <v>125</v>
      </c>
      <c r="E65" s="33">
        <v>20</v>
      </c>
      <c r="F65" s="33">
        <f t="shared" si="2"/>
        <v>49728.57</v>
      </c>
      <c r="G65" s="33" t="s">
        <v>134</v>
      </c>
      <c r="H65" s="33">
        <v>1.5</v>
      </c>
      <c r="I65" s="33">
        <v>2.81</v>
      </c>
      <c r="J65" s="34">
        <f t="shared" si="7"/>
        <v>74592.854999999996</v>
      </c>
      <c r="K65" s="59"/>
      <c r="L65" s="37">
        <v>7964</v>
      </c>
      <c r="M65" s="59"/>
      <c r="N65" s="59"/>
      <c r="O65" s="59"/>
      <c r="P65" s="59"/>
      <c r="Q65" s="35">
        <v>4973</v>
      </c>
      <c r="R65" s="35">
        <f t="shared" si="5"/>
        <v>12937</v>
      </c>
      <c r="S65" s="36">
        <f t="shared" si="1"/>
        <v>87529.854999999996</v>
      </c>
    </row>
    <row r="66" spans="1:27" s="47" customFormat="1" x14ac:dyDescent="0.3">
      <c r="A66" s="31">
        <v>50</v>
      </c>
      <c r="B66" s="32" t="s">
        <v>154</v>
      </c>
      <c r="C66" s="32" t="s">
        <v>143</v>
      </c>
      <c r="D66" s="33" t="s">
        <v>125</v>
      </c>
      <c r="E66" s="33">
        <v>15</v>
      </c>
      <c r="F66" s="33">
        <f t="shared" si="2"/>
        <v>49728.57</v>
      </c>
      <c r="G66" s="33" t="s">
        <v>134</v>
      </c>
      <c r="H66" s="33">
        <v>1</v>
      </c>
      <c r="I66" s="33">
        <v>2.81</v>
      </c>
      <c r="J66" s="34">
        <f t="shared" si="7"/>
        <v>74592.854999999996</v>
      </c>
      <c r="K66" s="59"/>
      <c r="L66" s="37">
        <v>7964</v>
      </c>
      <c r="M66" s="59"/>
      <c r="N66" s="59"/>
      <c r="O66" s="59"/>
      <c r="P66" s="59"/>
      <c r="Q66" s="35">
        <v>4973</v>
      </c>
      <c r="R66" s="35">
        <f t="shared" si="5"/>
        <v>12937</v>
      </c>
      <c r="S66" s="36">
        <f t="shared" si="1"/>
        <v>87529.854999999996</v>
      </c>
      <c r="T66" s="27"/>
      <c r="U66" s="27"/>
      <c r="V66" s="27"/>
      <c r="W66" s="27"/>
      <c r="X66" s="27"/>
      <c r="Y66" s="27"/>
      <c r="Z66" s="27"/>
      <c r="AA66" s="27"/>
    </row>
    <row r="67" spans="1:27" x14ac:dyDescent="0.3">
      <c r="A67" s="31">
        <v>51</v>
      </c>
      <c r="B67" s="32" t="s">
        <v>155</v>
      </c>
      <c r="C67" s="32" t="s">
        <v>143</v>
      </c>
      <c r="D67" s="33" t="s">
        <v>125</v>
      </c>
      <c r="E67" s="33">
        <v>26</v>
      </c>
      <c r="F67" s="33">
        <f t="shared" si="2"/>
        <v>49728.57</v>
      </c>
      <c r="G67" s="33" t="s">
        <v>134</v>
      </c>
      <c r="H67" s="33">
        <v>1.5</v>
      </c>
      <c r="I67" s="33">
        <v>2.81</v>
      </c>
      <c r="J67" s="34">
        <f t="shared" si="7"/>
        <v>74592.854999999996</v>
      </c>
      <c r="K67" s="59"/>
      <c r="L67" s="59">
        <v>7964</v>
      </c>
      <c r="M67" s="59"/>
      <c r="N67" s="59"/>
      <c r="O67" s="59"/>
      <c r="P67" s="59"/>
      <c r="Q67" s="35">
        <v>4973</v>
      </c>
      <c r="R67" s="35">
        <f t="shared" si="5"/>
        <v>12937</v>
      </c>
      <c r="S67" s="36">
        <f t="shared" si="1"/>
        <v>87529.854999999996</v>
      </c>
    </row>
    <row r="68" spans="1:27" x14ac:dyDescent="0.3">
      <c r="A68" s="31">
        <v>52</v>
      </c>
      <c r="B68" s="32" t="s">
        <v>156</v>
      </c>
      <c r="C68" s="32" t="s">
        <v>157</v>
      </c>
      <c r="D68" s="33" t="s">
        <v>125</v>
      </c>
      <c r="E68" s="33">
        <v>2</v>
      </c>
      <c r="F68" s="33">
        <f t="shared" si="2"/>
        <v>49020.69</v>
      </c>
      <c r="G68" s="33" t="s">
        <v>158</v>
      </c>
      <c r="H68" s="33">
        <v>1</v>
      </c>
      <c r="I68" s="33">
        <v>2.77</v>
      </c>
      <c r="J68" s="34">
        <f t="shared" si="3"/>
        <v>49020.69</v>
      </c>
      <c r="K68" s="37"/>
      <c r="L68" s="37"/>
      <c r="M68" s="37"/>
      <c r="N68" s="37"/>
      <c r="O68" s="37"/>
      <c r="P68" s="37"/>
      <c r="Q68" s="35">
        <f>J68*10%</f>
        <v>4902.0690000000004</v>
      </c>
      <c r="R68" s="35">
        <f t="shared" si="5"/>
        <v>4902.0690000000004</v>
      </c>
      <c r="S68" s="36">
        <f t="shared" si="1"/>
        <v>53922.759000000005</v>
      </c>
    </row>
    <row r="69" spans="1:27" x14ac:dyDescent="0.3">
      <c r="A69" s="31">
        <v>53</v>
      </c>
      <c r="B69" s="32" t="s">
        <v>131</v>
      </c>
      <c r="C69" s="32" t="s">
        <v>157</v>
      </c>
      <c r="D69" s="33" t="s">
        <v>125</v>
      </c>
      <c r="E69" s="33">
        <v>2</v>
      </c>
      <c r="F69" s="33">
        <f t="shared" si="2"/>
        <v>49020.69</v>
      </c>
      <c r="G69" s="33" t="s">
        <v>158</v>
      </c>
      <c r="H69" s="33">
        <v>1</v>
      </c>
      <c r="I69" s="33">
        <v>2.77</v>
      </c>
      <c r="J69" s="34">
        <f t="shared" si="3"/>
        <v>49020.69</v>
      </c>
      <c r="K69" s="37"/>
      <c r="L69" s="37"/>
      <c r="M69" s="37"/>
      <c r="N69" s="37"/>
      <c r="O69" s="37"/>
      <c r="P69" s="37"/>
      <c r="Q69" s="35">
        <f>J69*10%</f>
        <v>4902.0690000000004</v>
      </c>
      <c r="R69" s="35">
        <f t="shared" si="5"/>
        <v>4902.0690000000004</v>
      </c>
      <c r="S69" s="36">
        <f t="shared" si="1"/>
        <v>53922.759000000005</v>
      </c>
    </row>
    <row r="70" spans="1:27" x14ac:dyDescent="0.3">
      <c r="A70" s="31">
        <v>54</v>
      </c>
      <c r="B70" s="32" t="s">
        <v>130</v>
      </c>
      <c r="C70" s="32" t="s">
        <v>157</v>
      </c>
      <c r="D70" s="33" t="s">
        <v>125</v>
      </c>
      <c r="E70" s="33">
        <v>10</v>
      </c>
      <c r="F70" s="33">
        <f t="shared" si="2"/>
        <v>49020.69</v>
      </c>
      <c r="G70" s="33" t="s">
        <v>158</v>
      </c>
      <c r="H70" s="33">
        <v>1</v>
      </c>
      <c r="I70" s="33">
        <v>2.77</v>
      </c>
      <c r="J70" s="34">
        <f t="shared" si="3"/>
        <v>49020.69</v>
      </c>
      <c r="K70" s="37"/>
      <c r="L70" s="37"/>
      <c r="M70" s="37"/>
      <c r="N70" s="37"/>
      <c r="O70" s="37"/>
      <c r="P70" s="37"/>
      <c r="Q70" s="35">
        <f>J70*10%</f>
        <v>4902.0690000000004</v>
      </c>
      <c r="R70" s="35">
        <f t="shared" si="5"/>
        <v>4902.0690000000004</v>
      </c>
      <c r="S70" s="36">
        <f t="shared" si="1"/>
        <v>53922.759000000005</v>
      </c>
    </row>
    <row r="71" spans="1:27" x14ac:dyDescent="0.3">
      <c r="A71" s="31">
        <v>55</v>
      </c>
      <c r="B71" s="32" t="s">
        <v>159</v>
      </c>
      <c r="C71" s="32" t="s">
        <v>143</v>
      </c>
      <c r="D71" s="33" t="s">
        <v>125</v>
      </c>
      <c r="E71" s="33">
        <v>18</v>
      </c>
      <c r="F71" s="33">
        <f t="shared" si="2"/>
        <v>49020.69</v>
      </c>
      <c r="G71" s="33" t="s">
        <v>158</v>
      </c>
      <c r="H71" s="33">
        <v>1.5</v>
      </c>
      <c r="I71" s="33">
        <v>2.77</v>
      </c>
      <c r="J71" s="34">
        <f t="shared" ref="J71:J76" si="8">F71*1.5</f>
        <v>73531.035000000003</v>
      </c>
      <c r="K71" s="59">
        <v>5309</v>
      </c>
      <c r="L71" s="59"/>
      <c r="M71" s="59"/>
      <c r="N71" s="59"/>
      <c r="O71" s="59"/>
      <c r="P71" s="59"/>
      <c r="Q71" s="35">
        <f t="shared" ref="Q71:Q82" si="9">F71*10%</f>
        <v>4902.0690000000004</v>
      </c>
      <c r="R71" s="35">
        <f t="shared" si="5"/>
        <v>10211.069</v>
      </c>
      <c r="S71" s="36">
        <f t="shared" si="1"/>
        <v>83742.104000000007</v>
      </c>
    </row>
    <row r="72" spans="1:27" x14ac:dyDescent="0.3">
      <c r="A72" s="31">
        <v>56</v>
      </c>
      <c r="B72" s="32" t="s">
        <v>160</v>
      </c>
      <c r="C72" s="32" t="s">
        <v>143</v>
      </c>
      <c r="D72" s="33" t="s">
        <v>125</v>
      </c>
      <c r="E72" s="33">
        <v>12</v>
      </c>
      <c r="F72" s="33">
        <f t="shared" si="2"/>
        <v>49020.69</v>
      </c>
      <c r="G72" s="33" t="s">
        <v>158</v>
      </c>
      <c r="H72" s="33">
        <v>1.5</v>
      </c>
      <c r="I72" s="33">
        <v>2.77</v>
      </c>
      <c r="J72" s="34">
        <f t="shared" si="8"/>
        <v>73531.035000000003</v>
      </c>
      <c r="K72" s="59">
        <v>5309</v>
      </c>
      <c r="L72" s="59"/>
      <c r="M72" s="59"/>
      <c r="N72" s="59"/>
      <c r="O72" s="59"/>
      <c r="P72" s="59"/>
      <c r="Q72" s="35">
        <f t="shared" si="9"/>
        <v>4902.0690000000004</v>
      </c>
      <c r="R72" s="35">
        <f t="shared" si="5"/>
        <v>10211.069</v>
      </c>
      <c r="S72" s="36">
        <f t="shared" si="1"/>
        <v>83742.104000000007</v>
      </c>
    </row>
    <row r="73" spans="1:27" x14ac:dyDescent="0.3">
      <c r="A73" s="31">
        <v>57</v>
      </c>
      <c r="B73" s="32" t="s">
        <v>161</v>
      </c>
      <c r="C73" s="32" t="s">
        <v>143</v>
      </c>
      <c r="D73" s="33" t="s">
        <v>125</v>
      </c>
      <c r="E73" s="33">
        <v>10</v>
      </c>
      <c r="F73" s="33">
        <f t="shared" si="2"/>
        <v>49020.69</v>
      </c>
      <c r="G73" s="33" t="s">
        <v>158</v>
      </c>
      <c r="H73" s="33">
        <v>1.5</v>
      </c>
      <c r="I73" s="33">
        <v>2.77</v>
      </c>
      <c r="J73" s="34">
        <f t="shared" si="8"/>
        <v>73531.035000000003</v>
      </c>
      <c r="K73" s="59">
        <v>5309</v>
      </c>
      <c r="L73" s="37"/>
      <c r="M73" s="37"/>
      <c r="N73" s="37"/>
      <c r="O73" s="37"/>
      <c r="P73" s="37"/>
      <c r="Q73" s="35">
        <f t="shared" si="9"/>
        <v>4902.0690000000004</v>
      </c>
      <c r="R73" s="35">
        <f t="shared" si="5"/>
        <v>10211.069</v>
      </c>
      <c r="S73" s="36">
        <f t="shared" si="1"/>
        <v>83742.104000000007</v>
      </c>
    </row>
    <row r="74" spans="1:27" x14ac:dyDescent="0.3">
      <c r="A74" s="31">
        <v>58</v>
      </c>
      <c r="B74" s="32" t="s">
        <v>162</v>
      </c>
      <c r="C74" s="32" t="s">
        <v>143</v>
      </c>
      <c r="D74" s="33" t="s">
        <v>125</v>
      </c>
      <c r="E74" s="33">
        <v>6</v>
      </c>
      <c r="F74" s="33">
        <f t="shared" si="2"/>
        <v>49020.69</v>
      </c>
      <c r="G74" s="33" t="s">
        <v>158</v>
      </c>
      <c r="H74" s="33">
        <v>1.5</v>
      </c>
      <c r="I74" s="33">
        <v>2.77</v>
      </c>
      <c r="J74" s="34">
        <f t="shared" si="8"/>
        <v>73531.035000000003</v>
      </c>
      <c r="K74" s="59">
        <v>5309</v>
      </c>
      <c r="L74" s="37"/>
      <c r="M74" s="37"/>
      <c r="N74" s="37"/>
      <c r="O74" s="37"/>
      <c r="P74" s="37"/>
      <c r="Q74" s="35">
        <f t="shared" si="9"/>
        <v>4902.0690000000004</v>
      </c>
      <c r="R74" s="35">
        <f t="shared" si="5"/>
        <v>10211.069</v>
      </c>
      <c r="S74" s="36">
        <f t="shared" ref="S74:S82" si="10">J74+R74</f>
        <v>83742.104000000007</v>
      </c>
    </row>
    <row r="75" spans="1:27" x14ac:dyDescent="0.3">
      <c r="A75" s="31">
        <v>59</v>
      </c>
      <c r="B75" s="32" t="s">
        <v>163</v>
      </c>
      <c r="C75" s="32" t="s">
        <v>143</v>
      </c>
      <c r="D75" s="33" t="s">
        <v>125</v>
      </c>
      <c r="E75" s="33">
        <v>1</v>
      </c>
      <c r="F75" s="33">
        <f>I75*17697</f>
        <v>49020.69</v>
      </c>
      <c r="G75" s="33" t="s">
        <v>158</v>
      </c>
      <c r="H75" s="33">
        <v>1.5</v>
      </c>
      <c r="I75" s="33">
        <v>2.77</v>
      </c>
      <c r="J75" s="34">
        <f t="shared" si="8"/>
        <v>73531.035000000003</v>
      </c>
      <c r="K75" s="59">
        <v>5309</v>
      </c>
      <c r="L75" s="37"/>
      <c r="M75" s="37"/>
      <c r="N75" s="37"/>
      <c r="O75" s="37"/>
      <c r="P75" s="37"/>
      <c r="Q75" s="35">
        <f t="shared" si="9"/>
        <v>4902.0690000000004</v>
      </c>
      <c r="R75" s="35">
        <f t="shared" ref="R75:R82" si="11">K75+L75+M75+N75+O75+P75+Q75</f>
        <v>10211.069</v>
      </c>
      <c r="S75" s="36">
        <f t="shared" si="10"/>
        <v>83742.104000000007</v>
      </c>
    </row>
    <row r="76" spans="1:27" x14ac:dyDescent="0.3">
      <c r="A76" s="31">
        <v>60</v>
      </c>
      <c r="B76" s="32" t="s">
        <v>164</v>
      </c>
      <c r="C76" s="32" t="s">
        <v>143</v>
      </c>
      <c r="D76" s="33" t="s">
        <v>125</v>
      </c>
      <c r="E76" s="33">
        <v>1</v>
      </c>
      <c r="F76" s="33">
        <f>I76*17697</f>
        <v>49020.69</v>
      </c>
      <c r="G76" s="33" t="s">
        <v>158</v>
      </c>
      <c r="H76" s="33">
        <v>1.5</v>
      </c>
      <c r="I76" s="33">
        <v>2.77</v>
      </c>
      <c r="J76" s="34">
        <f t="shared" si="8"/>
        <v>73531.035000000003</v>
      </c>
      <c r="K76" s="59">
        <v>5309</v>
      </c>
      <c r="L76" s="37"/>
      <c r="M76" s="37"/>
      <c r="N76" s="37"/>
      <c r="O76" s="37"/>
      <c r="P76" s="37"/>
      <c r="Q76" s="35">
        <f t="shared" si="9"/>
        <v>4902.0690000000004</v>
      </c>
      <c r="R76" s="35">
        <f t="shared" si="11"/>
        <v>10211.069</v>
      </c>
      <c r="S76" s="36">
        <f t="shared" si="10"/>
        <v>83742.104000000007</v>
      </c>
    </row>
    <row r="77" spans="1:27" x14ac:dyDescent="0.3">
      <c r="A77" s="31">
        <v>61</v>
      </c>
      <c r="B77" s="32" t="s">
        <v>165</v>
      </c>
      <c r="C77" s="32" t="s">
        <v>166</v>
      </c>
      <c r="D77" s="33" t="s">
        <v>125</v>
      </c>
      <c r="E77" s="33">
        <v>1</v>
      </c>
      <c r="F77" s="33">
        <f t="shared" ref="F77:F82" si="12">I77*17697</f>
        <v>49020.69</v>
      </c>
      <c r="G77" s="33" t="s">
        <v>158</v>
      </c>
      <c r="H77" s="33">
        <v>1</v>
      </c>
      <c r="I77" s="33">
        <v>2.77</v>
      </c>
      <c r="J77" s="34">
        <f>F77</f>
        <v>49020.69</v>
      </c>
      <c r="K77" s="59"/>
      <c r="L77" s="59"/>
      <c r="M77" s="59"/>
      <c r="N77" s="59"/>
      <c r="O77" s="59"/>
      <c r="P77" s="59"/>
      <c r="Q77" s="35">
        <f t="shared" si="9"/>
        <v>4902.0690000000004</v>
      </c>
      <c r="R77" s="35">
        <f t="shared" si="11"/>
        <v>4902.0690000000004</v>
      </c>
      <c r="S77" s="36">
        <f t="shared" si="10"/>
        <v>53922.759000000005</v>
      </c>
    </row>
    <row r="78" spans="1:27" x14ac:dyDescent="0.3">
      <c r="A78" s="31">
        <v>62</v>
      </c>
      <c r="B78" s="32" t="s">
        <v>167</v>
      </c>
      <c r="C78" s="32" t="s">
        <v>166</v>
      </c>
      <c r="D78" s="33" t="s">
        <v>125</v>
      </c>
      <c r="E78" s="33">
        <v>1</v>
      </c>
      <c r="F78" s="33">
        <f t="shared" si="12"/>
        <v>49020.69</v>
      </c>
      <c r="G78" s="33" t="s">
        <v>158</v>
      </c>
      <c r="H78" s="33">
        <v>1</v>
      </c>
      <c r="I78" s="33">
        <v>2.77</v>
      </c>
      <c r="J78" s="34">
        <f>F78</f>
        <v>49020.69</v>
      </c>
      <c r="K78" s="59"/>
      <c r="L78" s="59"/>
      <c r="M78" s="59"/>
      <c r="N78" s="59"/>
      <c r="O78" s="59"/>
      <c r="P78" s="59"/>
      <c r="Q78" s="35">
        <f t="shared" si="9"/>
        <v>4902.0690000000004</v>
      </c>
      <c r="R78" s="35">
        <f t="shared" si="11"/>
        <v>4902.0690000000004</v>
      </c>
      <c r="S78" s="36">
        <f t="shared" si="10"/>
        <v>53922.759000000005</v>
      </c>
    </row>
    <row r="79" spans="1:27" x14ac:dyDescent="0.3">
      <c r="A79" s="31">
        <v>63</v>
      </c>
      <c r="B79" s="32" t="s">
        <v>168</v>
      </c>
      <c r="C79" s="32" t="s">
        <v>166</v>
      </c>
      <c r="D79" s="33" t="s">
        <v>125</v>
      </c>
      <c r="E79" s="33">
        <v>1</v>
      </c>
      <c r="F79" s="33">
        <f t="shared" si="12"/>
        <v>49020.69</v>
      </c>
      <c r="G79" s="33" t="s">
        <v>158</v>
      </c>
      <c r="H79" s="33">
        <v>1</v>
      </c>
      <c r="I79" s="33">
        <v>2.77</v>
      </c>
      <c r="J79" s="34">
        <f>F79</f>
        <v>49020.69</v>
      </c>
      <c r="K79" s="59"/>
      <c r="L79" s="59"/>
      <c r="M79" s="59"/>
      <c r="N79" s="59"/>
      <c r="O79" s="59"/>
      <c r="P79" s="59"/>
      <c r="Q79" s="35">
        <f t="shared" si="9"/>
        <v>4902.0690000000004</v>
      </c>
      <c r="R79" s="35">
        <f t="shared" si="11"/>
        <v>4902.0690000000004</v>
      </c>
      <c r="S79" s="36">
        <f t="shared" si="10"/>
        <v>53922.759000000005</v>
      </c>
    </row>
    <row r="80" spans="1:27" x14ac:dyDescent="0.3">
      <c r="A80" s="31">
        <v>64</v>
      </c>
      <c r="B80" s="32" t="s">
        <v>169</v>
      </c>
      <c r="C80" s="32" t="s">
        <v>166</v>
      </c>
      <c r="D80" s="33" t="s">
        <v>125</v>
      </c>
      <c r="E80" s="33">
        <v>1</v>
      </c>
      <c r="F80" s="33">
        <f t="shared" si="12"/>
        <v>49020.69</v>
      </c>
      <c r="G80" s="33" t="s">
        <v>158</v>
      </c>
      <c r="H80" s="33">
        <v>1</v>
      </c>
      <c r="I80" s="33">
        <v>2.77</v>
      </c>
      <c r="J80" s="34">
        <f>F80</f>
        <v>49020.69</v>
      </c>
      <c r="K80" s="59"/>
      <c r="L80" s="59"/>
      <c r="M80" s="59"/>
      <c r="N80" s="59"/>
      <c r="O80" s="59"/>
      <c r="P80" s="59"/>
      <c r="Q80" s="35">
        <f t="shared" si="9"/>
        <v>4902.0690000000004</v>
      </c>
      <c r="R80" s="35">
        <f t="shared" si="11"/>
        <v>4902.0690000000004</v>
      </c>
      <c r="S80" s="36">
        <f t="shared" si="10"/>
        <v>53922.759000000005</v>
      </c>
    </row>
    <row r="81" spans="1:21" x14ac:dyDescent="0.3">
      <c r="A81" s="31">
        <v>65</v>
      </c>
      <c r="B81" s="32" t="s">
        <v>169</v>
      </c>
      <c r="C81" s="32" t="s">
        <v>143</v>
      </c>
      <c r="D81" s="33" t="s">
        <v>125</v>
      </c>
      <c r="E81" s="33">
        <v>1</v>
      </c>
      <c r="F81" s="33">
        <f t="shared" si="12"/>
        <v>49020.69</v>
      </c>
      <c r="G81" s="33" t="s">
        <v>158</v>
      </c>
      <c r="H81" s="33">
        <v>1.5</v>
      </c>
      <c r="I81" s="33">
        <v>2.77</v>
      </c>
      <c r="J81" s="34">
        <f>F81</f>
        <v>49020.69</v>
      </c>
      <c r="K81" s="59">
        <v>5309</v>
      </c>
      <c r="L81" s="59"/>
      <c r="M81" s="59"/>
      <c r="N81" s="59"/>
      <c r="O81" s="59"/>
      <c r="P81" s="59"/>
      <c r="Q81" s="35">
        <f t="shared" si="9"/>
        <v>4902.0690000000004</v>
      </c>
      <c r="R81" s="35">
        <f t="shared" si="11"/>
        <v>10211.069</v>
      </c>
      <c r="S81" s="36">
        <f t="shared" si="10"/>
        <v>59231.759000000005</v>
      </c>
    </row>
    <row r="82" spans="1:21" x14ac:dyDescent="0.3">
      <c r="A82" s="31">
        <v>66</v>
      </c>
      <c r="B82" s="32" t="s">
        <v>169</v>
      </c>
      <c r="C82" s="32" t="s">
        <v>143</v>
      </c>
      <c r="D82" s="33" t="s">
        <v>125</v>
      </c>
      <c r="E82" s="33">
        <v>1</v>
      </c>
      <c r="F82" s="33">
        <f t="shared" si="12"/>
        <v>49020.69</v>
      </c>
      <c r="G82" s="33" t="s">
        <v>158</v>
      </c>
      <c r="H82" s="33">
        <v>1.25</v>
      </c>
      <c r="I82" s="33">
        <v>2.77</v>
      </c>
      <c r="J82" s="34">
        <f>F82*1.25</f>
        <v>61275.862500000003</v>
      </c>
      <c r="K82" s="59">
        <v>4424</v>
      </c>
      <c r="L82" s="59"/>
      <c r="M82" s="59"/>
      <c r="N82" s="59"/>
      <c r="O82" s="59"/>
      <c r="P82" s="59"/>
      <c r="Q82" s="35">
        <f t="shared" si="9"/>
        <v>4902.0690000000004</v>
      </c>
      <c r="R82" s="35">
        <f t="shared" si="11"/>
        <v>9326.0689999999995</v>
      </c>
      <c r="S82" s="36">
        <f t="shared" si="10"/>
        <v>70601.931500000006</v>
      </c>
    </row>
    <row r="83" spans="1:21" s="20" customFormat="1" x14ac:dyDescent="0.3">
      <c r="A83" s="48"/>
      <c r="B83" s="49" t="s">
        <v>170</v>
      </c>
      <c r="C83" s="50"/>
      <c r="D83" s="51"/>
      <c r="E83" s="51"/>
      <c r="F83" s="52">
        <f>SUM(F17:F82)</f>
        <v>4152070.1399999969</v>
      </c>
      <c r="G83" s="52"/>
      <c r="H83" s="53">
        <f>SUM(H17:H82)</f>
        <v>71.75</v>
      </c>
      <c r="I83" s="54"/>
      <c r="J83" s="55">
        <f t="shared" ref="J83:R83" si="13">SUM(J17:J82)</f>
        <v>4372972.9425000018</v>
      </c>
      <c r="K83" s="56">
        <f t="shared" si="13"/>
        <v>41587</v>
      </c>
      <c r="L83" s="56">
        <f t="shared" si="13"/>
        <v>119459</v>
      </c>
      <c r="M83" s="56">
        <f t="shared" si="13"/>
        <v>21237</v>
      </c>
      <c r="N83" s="56">
        <f t="shared" si="13"/>
        <v>0</v>
      </c>
      <c r="O83" s="56">
        <f t="shared" si="13"/>
        <v>306622.64624999999</v>
      </c>
      <c r="P83" s="56">
        <f t="shared" si="13"/>
        <v>0</v>
      </c>
      <c r="Q83" s="52">
        <f t="shared" si="13"/>
        <v>339951.93800000026</v>
      </c>
      <c r="R83" s="57">
        <f t="shared" si="13"/>
        <v>828857.58425000031</v>
      </c>
      <c r="S83" s="58">
        <f>SUM(S17:S82)</f>
        <v>5201830.5267499993</v>
      </c>
    </row>
    <row r="84" spans="1:21" x14ac:dyDescent="0.3">
      <c r="A84" s="225"/>
      <c r="B84" s="60" t="s">
        <v>171</v>
      </c>
      <c r="C84" s="61"/>
      <c r="D84" s="62"/>
      <c r="E84" s="62"/>
      <c r="F84" s="62"/>
      <c r="G84" s="63"/>
      <c r="H84" s="64">
        <v>1</v>
      </c>
      <c r="I84" s="65"/>
      <c r="J84" s="66">
        <v>55284</v>
      </c>
      <c r="K84" s="67"/>
      <c r="L84" s="67"/>
      <c r="M84" s="67"/>
      <c r="N84" s="67"/>
      <c r="O84" s="67"/>
      <c r="P84" s="67"/>
      <c r="Q84" s="67"/>
      <c r="R84" s="68"/>
      <c r="S84" s="69">
        <f>J84*5</f>
        <v>276420</v>
      </c>
    </row>
    <row r="85" spans="1:21" x14ac:dyDescent="0.3">
      <c r="A85" s="226"/>
      <c r="B85" s="70" t="s">
        <v>172</v>
      </c>
      <c r="C85" s="71"/>
      <c r="D85" s="72"/>
      <c r="E85" s="72"/>
      <c r="F85" s="72"/>
      <c r="G85" s="73"/>
      <c r="H85" s="74">
        <v>4</v>
      </c>
      <c r="I85" s="75"/>
      <c r="J85" s="76">
        <v>215692</v>
      </c>
      <c r="K85" s="73"/>
      <c r="L85" s="73"/>
      <c r="M85" s="73"/>
      <c r="N85" s="73"/>
      <c r="O85" s="77"/>
      <c r="P85" s="77"/>
      <c r="Q85" s="77"/>
      <c r="R85" s="73"/>
      <c r="S85" s="69">
        <f>J85*5</f>
        <v>1078460</v>
      </c>
      <c r="U85" s="93">
        <f>S83-M83-O83</f>
        <v>4873970.880499999</v>
      </c>
    </row>
    <row r="86" spans="1:21" x14ac:dyDescent="0.3">
      <c r="A86" s="227"/>
      <c r="B86" s="79"/>
      <c r="C86" s="80"/>
      <c r="D86" s="81"/>
      <c r="E86" s="81"/>
      <c r="F86" s="81"/>
      <c r="G86" s="82"/>
      <c r="H86" s="83"/>
      <c r="I86" s="84"/>
      <c r="J86" s="85"/>
      <c r="K86" s="82"/>
      <c r="L86" s="86"/>
      <c r="M86" s="82"/>
      <c r="N86" s="82"/>
      <c r="O86" s="87"/>
      <c r="P86" s="87"/>
      <c r="Q86" s="87"/>
      <c r="R86" s="82"/>
      <c r="S86" s="88"/>
    </row>
    <row r="87" spans="1:21" x14ac:dyDescent="0.3">
      <c r="B87" s="26"/>
      <c r="C87" s="26"/>
      <c r="D87" s="38"/>
      <c r="E87" s="38"/>
      <c r="F87" s="38"/>
      <c r="G87" s="38"/>
      <c r="H87" s="89"/>
      <c r="I87" s="90"/>
      <c r="J87" s="91"/>
      <c r="K87" s="38"/>
      <c r="L87" s="92"/>
      <c r="M87" s="38"/>
      <c r="N87" s="38"/>
      <c r="O87" s="38"/>
      <c r="P87" s="38"/>
      <c r="Q87" s="38"/>
      <c r="R87" s="38"/>
      <c r="S87" s="38"/>
      <c r="T87" s="93"/>
    </row>
    <row r="88" spans="1:21" x14ac:dyDescent="0.3">
      <c r="U88" s="94"/>
    </row>
    <row r="89" spans="1:21" x14ac:dyDescent="0.3">
      <c r="C89" s="96" t="s">
        <v>173</v>
      </c>
      <c r="D89" s="95"/>
      <c r="E89" s="96"/>
      <c r="F89" s="95"/>
      <c r="G89" s="95"/>
      <c r="H89" s="95"/>
      <c r="I89" s="95"/>
      <c r="J89" s="97"/>
      <c r="K89" s="98" t="s">
        <v>27</v>
      </c>
      <c r="L89" s="95"/>
      <c r="M89" s="95"/>
    </row>
    <row r="90" spans="1:21" x14ac:dyDescent="0.3">
      <c r="C90" s="96"/>
      <c r="D90" s="95"/>
      <c r="E90" s="96"/>
      <c r="F90" s="95"/>
      <c r="G90" s="95"/>
      <c r="H90" s="95"/>
      <c r="I90" s="95"/>
      <c r="J90" s="97"/>
      <c r="K90" s="98"/>
      <c r="L90" s="95"/>
      <c r="M90" s="95"/>
    </row>
    <row r="91" spans="1:21" x14ac:dyDescent="0.3">
      <c r="C91" s="96" t="s">
        <v>174</v>
      </c>
      <c r="D91" s="95"/>
      <c r="E91" s="96"/>
      <c r="F91" s="95"/>
      <c r="G91" s="95"/>
      <c r="H91" s="95"/>
      <c r="I91" s="95"/>
      <c r="J91" s="97"/>
      <c r="K91" s="98" t="s">
        <v>175</v>
      </c>
      <c r="L91" s="95"/>
      <c r="M91" s="95"/>
    </row>
    <row r="92" spans="1:21" x14ac:dyDescent="0.3">
      <c r="C92" s="96"/>
      <c r="D92" s="95"/>
      <c r="E92" s="96"/>
      <c r="F92" s="95"/>
      <c r="G92" s="95"/>
      <c r="H92" s="95"/>
      <c r="I92" s="95"/>
      <c r="J92" s="97"/>
      <c r="K92" s="98"/>
      <c r="L92" s="95"/>
      <c r="M92" s="95"/>
    </row>
  </sheetData>
  <mergeCells count="25">
    <mergeCell ref="L4:T4"/>
    <mergeCell ref="A11:T11"/>
    <mergeCell ref="A14:A16"/>
    <mergeCell ref="B14:B16"/>
    <mergeCell ref="C14:C16"/>
    <mergeCell ref="D14:D16"/>
    <mergeCell ref="E14:E16"/>
    <mergeCell ref="F14:F16"/>
    <mergeCell ref="G14:G16"/>
    <mergeCell ref="H14:H16"/>
    <mergeCell ref="O15:O16"/>
    <mergeCell ref="P15:P16"/>
    <mergeCell ref="U21:V21"/>
    <mergeCell ref="U23:V23"/>
    <mergeCell ref="A84:A86"/>
    <mergeCell ref="I14:I16"/>
    <mergeCell ref="J14:J16"/>
    <mergeCell ref="K14:P14"/>
    <mergeCell ref="Q14:Q16"/>
    <mergeCell ref="R14:R16"/>
    <mergeCell ref="S14:S16"/>
    <mergeCell ref="K15:K16"/>
    <mergeCell ref="L15:L16"/>
    <mergeCell ref="M15:M16"/>
    <mergeCell ref="N15:N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20"/>
  <sheetViews>
    <sheetView tabSelected="1" view="pageBreakPreview" topLeftCell="A113" zoomScale="87" zoomScaleNormal="87" zoomScaleSheetLayoutView="87" workbookViewId="0">
      <selection activeCell="AB135" sqref="AB135"/>
    </sheetView>
  </sheetViews>
  <sheetFormatPr defaultRowHeight="18.75" x14ac:dyDescent="0.3"/>
  <cols>
    <col min="1" max="1" width="5.42578125" style="27" customWidth="1"/>
    <col min="2" max="2" width="20.28515625" style="27" customWidth="1"/>
    <col min="3" max="3" width="20.42578125" style="27" customWidth="1"/>
    <col min="4" max="4" width="13.85546875" style="125" customWidth="1"/>
    <col min="5" max="5" width="5" style="27" customWidth="1"/>
    <col min="6" max="6" width="11" style="27" customWidth="1"/>
    <col min="7" max="7" width="8.42578125" style="27" customWidth="1"/>
    <col min="8" max="8" width="6.42578125" style="28" customWidth="1"/>
    <col min="9" max="9" width="7.28515625" style="101" customWidth="1"/>
    <col min="10" max="10" width="13.42578125" style="27" customWidth="1"/>
    <col min="11" max="11" width="6.5703125" style="27" customWidth="1"/>
    <col min="12" max="12" width="7.42578125" style="27" customWidth="1"/>
    <col min="13" max="13" width="6.85546875" style="27" customWidth="1"/>
    <col min="14" max="14" width="6.85546875" style="27" hidden="1" customWidth="1"/>
    <col min="15" max="15" width="11.85546875" style="27" customWidth="1"/>
    <col min="16" max="16" width="9.42578125" style="27" customWidth="1"/>
    <col min="17" max="17" width="8.28515625" style="27" customWidth="1"/>
    <col min="18" max="18" width="0.140625" style="27" customWidth="1"/>
    <col min="19" max="19" width="8.42578125" style="27" customWidth="1"/>
    <col min="20" max="20" width="8" style="27" customWidth="1"/>
    <col min="21" max="21" width="11" style="27" customWidth="1"/>
    <col min="22" max="22" width="11.7109375" style="27" customWidth="1"/>
    <col min="23" max="23" width="8" style="27" hidden="1" customWidth="1"/>
    <col min="24" max="24" width="8" style="27" customWidth="1"/>
    <col min="25" max="25" width="9.140625" style="27" customWidth="1"/>
    <col min="26" max="26" width="8.85546875" style="27" customWidth="1"/>
    <col min="27" max="27" width="10.85546875" style="27" customWidth="1"/>
    <col min="28" max="28" width="13.5703125" style="19" customWidth="1"/>
    <col min="29" max="29" width="10" style="27" bestFit="1" customWidth="1"/>
    <col min="30" max="16384" width="9.140625" style="27"/>
  </cols>
  <sheetData>
    <row r="1" spans="1:29" hidden="1" x14ac:dyDescent="0.3"/>
    <row r="2" spans="1:29" hidden="1" x14ac:dyDescent="0.3">
      <c r="B2" s="19" t="s">
        <v>28</v>
      </c>
      <c r="C2" s="19"/>
      <c r="D2" s="116"/>
      <c r="E2" s="19"/>
      <c r="F2" s="19"/>
      <c r="G2" s="19"/>
      <c r="H2" s="21"/>
      <c r="I2" s="100"/>
      <c r="J2" s="19"/>
      <c r="K2" s="19"/>
      <c r="L2" s="19" t="s">
        <v>29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9" hidden="1" x14ac:dyDescent="0.3">
      <c r="B3" s="19"/>
      <c r="C3" s="19"/>
      <c r="D3" s="116"/>
      <c r="E3" s="19"/>
      <c r="F3" s="19"/>
      <c r="G3" s="19"/>
      <c r="H3" s="21"/>
      <c r="I3" s="100"/>
      <c r="J3" s="19"/>
      <c r="K3" s="19"/>
      <c r="L3" s="19" t="s">
        <v>30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31</v>
      </c>
      <c r="X3" s="19"/>
      <c r="Y3" s="19"/>
    </row>
    <row r="4" spans="1:29" hidden="1" x14ac:dyDescent="0.3">
      <c r="B4" s="19" t="s">
        <v>32</v>
      </c>
      <c r="C4" s="19"/>
      <c r="D4" s="116"/>
      <c r="E4" s="19"/>
      <c r="F4" s="19"/>
      <c r="G4" s="19"/>
      <c r="H4" s="21"/>
      <c r="I4" s="100"/>
      <c r="J4" s="19"/>
      <c r="K4" s="19"/>
      <c r="L4" s="319" t="s">
        <v>197</v>
      </c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</row>
    <row r="5" spans="1:29" hidden="1" x14ac:dyDescent="0.3">
      <c r="B5" s="19"/>
      <c r="C5" s="19"/>
      <c r="D5" s="116"/>
      <c r="E5" s="19"/>
      <c r="F5" s="19"/>
      <c r="G5" s="19"/>
      <c r="H5" s="21"/>
      <c r="I5" s="100"/>
      <c r="J5" s="19"/>
      <c r="K5" s="19"/>
      <c r="L5" s="19" t="s">
        <v>198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9" hidden="1" x14ac:dyDescent="0.3">
      <c r="B6" s="24" t="s">
        <v>33</v>
      </c>
      <c r="C6" s="19" t="s">
        <v>34</v>
      </c>
      <c r="D6" s="116"/>
      <c r="E6" s="19"/>
      <c r="F6" s="19"/>
      <c r="G6" s="19"/>
      <c r="H6" s="21"/>
      <c r="I6" s="100"/>
      <c r="J6" s="19"/>
      <c r="K6" s="19"/>
      <c r="L6" s="19" t="s">
        <v>7</v>
      </c>
      <c r="M6" s="19"/>
      <c r="N6" s="19" t="s">
        <v>35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9" hidden="1" x14ac:dyDescent="0.3">
      <c r="B7" s="19"/>
      <c r="C7" s="19"/>
      <c r="D7" s="116"/>
      <c r="E7" s="19"/>
      <c r="F7" s="19"/>
      <c r="G7" s="19"/>
      <c r="H7" s="21"/>
      <c r="I7" s="100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9" hidden="1" x14ac:dyDescent="0.3">
      <c r="B8" s="25" t="s">
        <v>36</v>
      </c>
      <c r="C8" s="19"/>
      <c r="D8" s="116"/>
      <c r="E8" s="19"/>
      <c r="F8" s="19"/>
      <c r="G8" s="19"/>
      <c r="H8" s="21"/>
      <c r="I8" s="100"/>
      <c r="J8" s="19"/>
      <c r="K8" s="19"/>
      <c r="L8" s="19" t="s">
        <v>37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9" hidden="1" x14ac:dyDescent="0.3">
      <c r="B9" s="26"/>
    </row>
    <row r="10" spans="1:29" hidden="1" x14ac:dyDescent="0.3">
      <c r="H10" s="21" t="s">
        <v>38</v>
      </c>
      <c r="I10" s="100"/>
    </row>
    <row r="11" spans="1:29" hidden="1" x14ac:dyDescent="0.3">
      <c r="A11" s="255" t="s">
        <v>176</v>
      </c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</row>
    <row r="12" spans="1:29" hidden="1" x14ac:dyDescent="0.3">
      <c r="C12" s="19"/>
      <c r="D12" s="116"/>
      <c r="E12" s="19"/>
      <c r="F12" s="19"/>
      <c r="G12" s="19"/>
    </row>
    <row r="13" spans="1:29" ht="18.75" hidden="1" customHeight="1" thickBot="1" x14ac:dyDescent="0.35">
      <c r="B13" s="19" t="s">
        <v>39</v>
      </c>
      <c r="C13" s="19"/>
      <c r="D13" s="116" t="s">
        <v>40</v>
      </c>
      <c r="E13" s="19"/>
      <c r="F13" s="19"/>
      <c r="G13" s="19"/>
    </row>
    <row r="14" spans="1:29" hidden="1" x14ac:dyDescent="0.3">
      <c r="A14" s="320" t="s">
        <v>8</v>
      </c>
      <c r="B14" s="312" t="s">
        <v>41</v>
      </c>
      <c r="C14" s="325" t="s">
        <v>42</v>
      </c>
      <c r="D14" s="328" t="s">
        <v>43</v>
      </c>
      <c r="E14" s="331" t="s">
        <v>44</v>
      </c>
      <c r="F14" s="334" t="s">
        <v>45</v>
      </c>
      <c r="G14" s="337" t="s">
        <v>46</v>
      </c>
      <c r="H14" s="340" t="s">
        <v>47</v>
      </c>
      <c r="I14" s="305" t="s">
        <v>48</v>
      </c>
      <c r="J14" s="308" t="s">
        <v>49</v>
      </c>
      <c r="K14" s="311" t="s">
        <v>50</v>
      </c>
      <c r="L14" s="312"/>
      <c r="M14" s="312"/>
      <c r="N14" s="312"/>
      <c r="O14" s="312"/>
      <c r="P14" s="312"/>
      <c r="Q14" s="312"/>
      <c r="R14" s="312"/>
      <c r="S14" s="312"/>
      <c r="T14" s="312"/>
      <c r="U14" s="312"/>
      <c r="V14" s="312"/>
      <c r="W14" s="313"/>
      <c r="X14" s="207"/>
      <c r="Y14" s="202"/>
      <c r="Z14" s="314" t="s">
        <v>51</v>
      </c>
      <c r="AA14" s="328" t="s">
        <v>52</v>
      </c>
      <c r="AB14" s="345" t="s">
        <v>53</v>
      </c>
    </row>
    <row r="15" spans="1:29" ht="56.25" hidden="1" customHeight="1" x14ac:dyDescent="0.3">
      <c r="A15" s="321"/>
      <c r="B15" s="323"/>
      <c r="C15" s="326"/>
      <c r="D15" s="329"/>
      <c r="E15" s="332"/>
      <c r="F15" s="335"/>
      <c r="G15" s="338"/>
      <c r="H15" s="341"/>
      <c r="I15" s="306"/>
      <c r="J15" s="309"/>
      <c r="K15" s="348">
        <v>0.2</v>
      </c>
      <c r="L15" s="350">
        <v>0.3</v>
      </c>
      <c r="M15" s="352" t="s">
        <v>54</v>
      </c>
      <c r="N15" s="354">
        <v>0.35</v>
      </c>
      <c r="O15" s="317" t="s">
        <v>55</v>
      </c>
      <c r="P15" s="200"/>
      <c r="Q15" s="317" t="s">
        <v>181</v>
      </c>
      <c r="R15" s="317" t="s">
        <v>182</v>
      </c>
      <c r="S15" s="317" t="s">
        <v>183</v>
      </c>
      <c r="T15" s="200"/>
      <c r="U15" s="200"/>
      <c r="V15" s="317" t="s">
        <v>184</v>
      </c>
      <c r="W15" s="303" t="s">
        <v>185</v>
      </c>
      <c r="X15" s="189"/>
      <c r="Y15" s="189"/>
      <c r="Z15" s="315"/>
      <c r="AA15" s="343"/>
      <c r="AB15" s="346"/>
    </row>
    <row r="16" spans="1:29" ht="85.5" hidden="1" customHeight="1" thickBot="1" x14ac:dyDescent="0.35">
      <c r="A16" s="322"/>
      <c r="B16" s="324"/>
      <c r="C16" s="327"/>
      <c r="D16" s="330"/>
      <c r="E16" s="333"/>
      <c r="F16" s="336"/>
      <c r="G16" s="339"/>
      <c r="H16" s="342"/>
      <c r="I16" s="307"/>
      <c r="J16" s="310"/>
      <c r="K16" s="349"/>
      <c r="L16" s="351"/>
      <c r="M16" s="353"/>
      <c r="N16" s="355"/>
      <c r="O16" s="318"/>
      <c r="P16" s="201"/>
      <c r="Q16" s="318"/>
      <c r="R16" s="318"/>
      <c r="S16" s="318"/>
      <c r="T16" s="201"/>
      <c r="U16" s="201"/>
      <c r="V16" s="318"/>
      <c r="W16" s="304"/>
      <c r="X16" s="190"/>
      <c r="Y16" s="190"/>
      <c r="Z16" s="316"/>
      <c r="AA16" s="344"/>
      <c r="AB16" s="347"/>
    </row>
    <row r="17" spans="1:31" hidden="1" x14ac:dyDescent="0.3">
      <c r="A17" s="137">
        <v>1</v>
      </c>
      <c r="B17" s="138" t="s">
        <v>26</v>
      </c>
      <c r="C17" s="138" t="s">
        <v>57</v>
      </c>
      <c r="D17" s="204" t="s">
        <v>58</v>
      </c>
      <c r="E17" s="204">
        <v>37</v>
      </c>
      <c r="F17" s="204">
        <f>I17*17697</f>
        <v>110075.34</v>
      </c>
      <c r="G17" s="204" t="s">
        <v>59</v>
      </c>
      <c r="H17" s="204">
        <v>1</v>
      </c>
      <c r="I17" s="204">
        <v>6.22</v>
      </c>
      <c r="J17" s="139">
        <f>F17</f>
        <v>110075.34</v>
      </c>
      <c r="K17" s="199"/>
      <c r="L17" s="199">
        <v>5309</v>
      </c>
      <c r="M17" s="199"/>
      <c r="N17" s="199"/>
      <c r="O17" s="140">
        <f>J17*25%</f>
        <v>27518.834999999999</v>
      </c>
      <c r="P17" s="140"/>
      <c r="Q17" s="140">
        <f>O17*10%</f>
        <v>2751.8834999999999</v>
      </c>
      <c r="R17" s="140"/>
      <c r="S17" s="140"/>
      <c r="T17" s="140"/>
      <c r="U17" s="140"/>
      <c r="V17" s="140"/>
      <c r="W17" s="199"/>
      <c r="X17" s="206"/>
      <c r="Y17" s="199"/>
      <c r="Z17" s="140">
        <f t="shared" ref="Z17:Z23" si="0">J17*10%</f>
        <v>11007.534</v>
      </c>
      <c r="AA17" s="140">
        <f t="shared" ref="AA17:AA80" si="1">K17+L17+M17+N17+O17+W17+Z17+Q17+S17+V17</f>
        <v>46587.252500000002</v>
      </c>
      <c r="AB17" s="111">
        <f t="shared" ref="AB17:AB80" si="2">J17+AA17</f>
        <v>156662.5925</v>
      </c>
    </row>
    <row r="18" spans="1:31" hidden="1" x14ac:dyDescent="0.3">
      <c r="A18" s="137">
        <v>2</v>
      </c>
      <c r="B18" s="138" t="s">
        <v>60</v>
      </c>
      <c r="C18" s="138" t="s">
        <v>61</v>
      </c>
      <c r="D18" s="204" t="s">
        <v>58</v>
      </c>
      <c r="E18" s="204">
        <v>36</v>
      </c>
      <c r="F18" s="204">
        <f t="shared" ref="F18:F86" si="3">I18*17697</f>
        <v>104589.27</v>
      </c>
      <c r="G18" s="204" t="s">
        <v>62</v>
      </c>
      <c r="H18" s="204">
        <v>1</v>
      </c>
      <c r="I18" s="204">
        <v>5.91</v>
      </c>
      <c r="J18" s="139">
        <f t="shared" ref="J18:J82" si="4">F18</f>
        <v>104589.27</v>
      </c>
      <c r="K18" s="204"/>
      <c r="L18" s="204"/>
      <c r="M18" s="204"/>
      <c r="N18" s="204"/>
      <c r="O18" s="140">
        <f t="shared" ref="O18:O24" si="5">J18*25%</f>
        <v>26147.317500000001</v>
      </c>
      <c r="P18" s="140"/>
      <c r="Q18" s="140">
        <f t="shared" ref="Q18:Q23" si="6">O18*10%</f>
        <v>2614.7317500000004</v>
      </c>
      <c r="R18" s="140"/>
      <c r="S18" s="140"/>
      <c r="T18" s="140"/>
      <c r="U18" s="140"/>
      <c r="V18" s="140"/>
      <c r="W18" s="204"/>
      <c r="X18" s="206"/>
      <c r="Y18" s="199"/>
      <c r="Z18" s="140">
        <f t="shared" si="0"/>
        <v>10458.927000000001</v>
      </c>
      <c r="AA18" s="140">
        <f t="shared" si="1"/>
        <v>39220.97625</v>
      </c>
      <c r="AB18" s="111">
        <f t="shared" si="2"/>
        <v>143810.24625</v>
      </c>
      <c r="AD18" s="26"/>
      <c r="AE18" s="26"/>
    </row>
    <row r="19" spans="1:31" hidden="1" x14ac:dyDescent="0.3">
      <c r="A19" s="137">
        <v>3</v>
      </c>
      <c r="B19" s="138" t="s">
        <v>63</v>
      </c>
      <c r="C19" s="138" t="s">
        <v>61</v>
      </c>
      <c r="D19" s="204" t="s">
        <v>58</v>
      </c>
      <c r="E19" s="204">
        <v>27</v>
      </c>
      <c r="F19" s="204">
        <f t="shared" si="3"/>
        <v>104589.27</v>
      </c>
      <c r="G19" s="204" t="s">
        <v>62</v>
      </c>
      <c r="H19" s="204">
        <v>1</v>
      </c>
      <c r="I19" s="204">
        <v>5.91</v>
      </c>
      <c r="J19" s="139">
        <f t="shared" si="4"/>
        <v>104589.27</v>
      </c>
      <c r="K19" s="204"/>
      <c r="L19" s="204"/>
      <c r="M19" s="204"/>
      <c r="N19" s="204"/>
      <c r="O19" s="140">
        <f t="shared" si="5"/>
        <v>26147.317500000001</v>
      </c>
      <c r="P19" s="140"/>
      <c r="Q19" s="140">
        <f t="shared" si="6"/>
        <v>2614.7317500000004</v>
      </c>
      <c r="R19" s="140"/>
      <c r="S19" s="140"/>
      <c r="T19" s="140"/>
      <c r="U19" s="140"/>
      <c r="V19" s="140"/>
      <c r="W19" s="204"/>
      <c r="X19" s="206"/>
      <c r="Y19" s="199"/>
      <c r="Z19" s="140">
        <f t="shared" si="0"/>
        <v>10458.927000000001</v>
      </c>
      <c r="AA19" s="140">
        <f t="shared" si="1"/>
        <v>39220.97625</v>
      </c>
      <c r="AB19" s="111">
        <f t="shared" si="2"/>
        <v>143810.24625</v>
      </c>
      <c r="AD19" s="26"/>
      <c r="AE19" s="26"/>
    </row>
    <row r="20" spans="1:31" hidden="1" x14ac:dyDescent="0.3">
      <c r="A20" s="137">
        <v>4</v>
      </c>
      <c r="B20" s="138" t="s">
        <v>64</v>
      </c>
      <c r="C20" s="138" t="s">
        <v>65</v>
      </c>
      <c r="D20" s="204" t="s">
        <v>58</v>
      </c>
      <c r="E20" s="204">
        <v>11</v>
      </c>
      <c r="F20" s="204">
        <f t="shared" si="3"/>
        <v>96094.709999999992</v>
      </c>
      <c r="G20" s="204" t="s">
        <v>62</v>
      </c>
      <c r="H20" s="204">
        <v>1</v>
      </c>
      <c r="I20" s="204">
        <v>5.43</v>
      </c>
      <c r="J20" s="139">
        <f t="shared" si="4"/>
        <v>96094.709999999992</v>
      </c>
      <c r="K20" s="204"/>
      <c r="L20" s="204"/>
      <c r="M20" s="204"/>
      <c r="N20" s="204"/>
      <c r="O20" s="140">
        <f t="shared" si="5"/>
        <v>24023.677499999998</v>
      </c>
      <c r="P20" s="140"/>
      <c r="Q20" s="140">
        <f t="shared" si="6"/>
        <v>2402.3677499999999</v>
      </c>
      <c r="R20" s="140"/>
      <c r="S20" s="140"/>
      <c r="T20" s="140"/>
      <c r="U20" s="140"/>
      <c r="V20" s="140"/>
      <c r="W20" s="204"/>
      <c r="X20" s="206"/>
      <c r="Y20" s="199"/>
      <c r="Z20" s="140">
        <f t="shared" si="0"/>
        <v>9609.4709999999995</v>
      </c>
      <c r="AA20" s="140">
        <f t="shared" si="1"/>
        <v>36035.516249999993</v>
      </c>
      <c r="AB20" s="111">
        <f t="shared" si="2"/>
        <v>132130.22624999998</v>
      </c>
      <c r="AD20" s="26"/>
      <c r="AE20" s="26"/>
    </row>
    <row r="21" spans="1:31" hidden="1" x14ac:dyDescent="0.3">
      <c r="A21" s="137">
        <v>5</v>
      </c>
      <c r="B21" s="138" t="s">
        <v>66</v>
      </c>
      <c r="C21" s="138" t="s">
        <v>67</v>
      </c>
      <c r="D21" s="204" t="s">
        <v>58</v>
      </c>
      <c r="E21" s="204">
        <v>20</v>
      </c>
      <c r="F21" s="204">
        <f t="shared" si="3"/>
        <v>101580.78</v>
      </c>
      <c r="G21" s="204" t="s">
        <v>62</v>
      </c>
      <c r="H21" s="204">
        <v>1</v>
      </c>
      <c r="I21" s="204">
        <v>5.74</v>
      </c>
      <c r="J21" s="139">
        <f t="shared" si="4"/>
        <v>101580.78</v>
      </c>
      <c r="K21" s="204"/>
      <c r="L21" s="204"/>
      <c r="M21" s="204"/>
      <c r="N21" s="204"/>
      <c r="O21" s="140">
        <f t="shared" si="5"/>
        <v>25395.195</v>
      </c>
      <c r="P21" s="140"/>
      <c r="Q21" s="140">
        <f t="shared" si="6"/>
        <v>2539.5195000000003</v>
      </c>
      <c r="R21" s="140"/>
      <c r="S21" s="140"/>
      <c r="T21" s="140"/>
      <c r="U21" s="140"/>
      <c r="V21" s="140"/>
      <c r="W21" s="204"/>
      <c r="X21" s="206"/>
      <c r="Y21" s="199"/>
      <c r="Z21" s="140">
        <f t="shared" si="0"/>
        <v>10158.078000000001</v>
      </c>
      <c r="AA21" s="140">
        <f t="shared" si="1"/>
        <v>38092.792500000003</v>
      </c>
      <c r="AB21" s="111">
        <f t="shared" si="2"/>
        <v>139673.57250000001</v>
      </c>
      <c r="AD21" s="295"/>
      <c r="AE21" s="295"/>
    </row>
    <row r="22" spans="1:31" hidden="1" x14ac:dyDescent="0.3">
      <c r="A22" s="137">
        <v>6</v>
      </c>
      <c r="B22" s="138" t="s">
        <v>68</v>
      </c>
      <c r="C22" s="138" t="s">
        <v>61</v>
      </c>
      <c r="D22" s="204" t="s">
        <v>58</v>
      </c>
      <c r="E22" s="204">
        <v>16</v>
      </c>
      <c r="F22" s="204">
        <f t="shared" si="3"/>
        <v>98926.23</v>
      </c>
      <c r="G22" s="204" t="s">
        <v>62</v>
      </c>
      <c r="H22" s="204">
        <v>1</v>
      </c>
      <c r="I22" s="204">
        <v>5.59</v>
      </c>
      <c r="J22" s="139">
        <f t="shared" si="4"/>
        <v>98926.23</v>
      </c>
      <c r="K22" s="204"/>
      <c r="L22" s="204"/>
      <c r="M22" s="204"/>
      <c r="N22" s="204"/>
      <c r="O22" s="140">
        <f t="shared" si="5"/>
        <v>24731.557499999999</v>
      </c>
      <c r="P22" s="140"/>
      <c r="Q22" s="140">
        <f t="shared" si="6"/>
        <v>2473.1557499999999</v>
      </c>
      <c r="R22" s="140"/>
      <c r="S22" s="140"/>
      <c r="T22" s="140"/>
      <c r="U22" s="140"/>
      <c r="V22" s="140"/>
      <c r="W22" s="204"/>
      <c r="X22" s="206"/>
      <c r="Y22" s="199"/>
      <c r="Z22" s="140">
        <f t="shared" si="0"/>
        <v>9892.6229999999996</v>
      </c>
      <c r="AA22" s="140">
        <f t="shared" si="1"/>
        <v>37097.33625</v>
      </c>
      <c r="AB22" s="111">
        <f t="shared" si="2"/>
        <v>136023.56625</v>
      </c>
      <c r="AD22" s="26"/>
      <c r="AE22" s="26"/>
    </row>
    <row r="23" spans="1:31" hidden="1" x14ac:dyDescent="0.3">
      <c r="A23" s="137">
        <v>7</v>
      </c>
      <c r="B23" s="138" t="s">
        <v>69</v>
      </c>
      <c r="C23" s="138" t="s">
        <v>67</v>
      </c>
      <c r="D23" s="204" t="s">
        <v>58</v>
      </c>
      <c r="E23" s="204">
        <v>11</v>
      </c>
      <c r="F23" s="204">
        <f t="shared" si="3"/>
        <v>93617.13</v>
      </c>
      <c r="G23" s="204" t="s">
        <v>62</v>
      </c>
      <c r="H23" s="204">
        <v>1</v>
      </c>
      <c r="I23" s="204">
        <v>5.29</v>
      </c>
      <c r="J23" s="139">
        <f t="shared" si="4"/>
        <v>93617.13</v>
      </c>
      <c r="K23" s="204"/>
      <c r="L23" s="204"/>
      <c r="M23" s="204"/>
      <c r="N23" s="204"/>
      <c r="O23" s="140">
        <f t="shared" si="5"/>
        <v>23404.282500000001</v>
      </c>
      <c r="P23" s="140"/>
      <c r="Q23" s="140">
        <f t="shared" si="6"/>
        <v>2340.4282500000004</v>
      </c>
      <c r="R23" s="140"/>
      <c r="S23" s="140"/>
      <c r="T23" s="140"/>
      <c r="U23" s="140"/>
      <c r="V23" s="140"/>
      <c r="W23" s="204"/>
      <c r="X23" s="206"/>
      <c r="Y23" s="199"/>
      <c r="Z23" s="140">
        <f t="shared" si="0"/>
        <v>9361.7130000000016</v>
      </c>
      <c r="AA23" s="140">
        <f t="shared" si="1"/>
        <v>35106.423750000002</v>
      </c>
      <c r="AB23" s="111">
        <f t="shared" si="2"/>
        <v>128723.55375000001</v>
      </c>
      <c r="AD23" s="295"/>
      <c r="AE23" s="295"/>
    </row>
    <row r="24" spans="1:31" hidden="1" x14ac:dyDescent="0.3">
      <c r="A24" s="137">
        <v>8</v>
      </c>
      <c r="B24" s="138" t="s">
        <v>70</v>
      </c>
      <c r="C24" s="138" t="s">
        <v>61</v>
      </c>
      <c r="D24" s="204" t="s">
        <v>58</v>
      </c>
      <c r="E24" s="204">
        <v>26</v>
      </c>
      <c r="F24" s="204">
        <f t="shared" si="3"/>
        <v>104589.27</v>
      </c>
      <c r="G24" s="204" t="s">
        <v>62</v>
      </c>
      <c r="H24" s="204">
        <v>0.5</v>
      </c>
      <c r="I24" s="204">
        <v>5.91</v>
      </c>
      <c r="J24" s="139">
        <f>F24/2</f>
        <v>52294.635000000002</v>
      </c>
      <c r="K24" s="197"/>
      <c r="L24" s="197"/>
      <c r="M24" s="197"/>
      <c r="N24" s="197"/>
      <c r="O24" s="140">
        <f t="shared" si="5"/>
        <v>13073.658750000001</v>
      </c>
      <c r="P24" s="140"/>
      <c r="Q24" s="140"/>
      <c r="R24" s="141"/>
      <c r="S24" s="141"/>
      <c r="T24" s="141"/>
      <c r="U24" s="141"/>
      <c r="V24" s="141"/>
      <c r="W24" s="197"/>
      <c r="X24" s="205"/>
      <c r="Y24" s="198"/>
      <c r="Z24" s="140"/>
      <c r="AA24" s="140">
        <f t="shared" si="1"/>
        <v>13073.658750000001</v>
      </c>
      <c r="AB24" s="111">
        <f t="shared" si="2"/>
        <v>65368.293750000004</v>
      </c>
      <c r="AD24" s="196"/>
      <c r="AE24" s="196"/>
    </row>
    <row r="25" spans="1:31" hidden="1" x14ac:dyDescent="0.3">
      <c r="A25" s="137">
        <v>9</v>
      </c>
      <c r="B25" s="138" t="s">
        <v>27</v>
      </c>
      <c r="C25" s="138" t="s">
        <v>71</v>
      </c>
      <c r="D25" s="204" t="s">
        <v>58</v>
      </c>
      <c r="E25" s="204">
        <v>5</v>
      </c>
      <c r="F25" s="204">
        <f t="shared" si="3"/>
        <v>86361.36</v>
      </c>
      <c r="G25" s="204" t="s">
        <v>72</v>
      </c>
      <c r="H25" s="204">
        <v>1</v>
      </c>
      <c r="I25" s="204">
        <v>4.88</v>
      </c>
      <c r="J25" s="139">
        <f t="shared" si="4"/>
        <v>86361.36</v>
      </c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204"/>
      <c r="W25" s="197"/>
      <c r="X25" s="205"/>
      <c r="Y25" s="198"/>
      <c r="Z25" s="140">
        <f>J25*10%</f>
        <v>8636.1360000000004</v>
      </c>
      <c r="AA25" s="140">
        <f t="shared" si="1"/>
        <v>8636.1360000000004</v>
      </c>
      <c r="AB25" s="111">
        <f t="shared" si="2"/>
        <v>94997.495999999999</v>
      </c>
      <c r="AD25" s="196"/>
      <c r="AE25" s="196"/>
    </row>
    <row r="26" spans="1:31" ht="48" hidden="1" x14ac:dyDescent="0.3">
      <c r="A26" s="137">
        <v>10</v>
      </c>
      <c r="B26" s="158" t="s">
        <v>73</v>
      </c>
      <c r="C26" s="142" t="s">
        <v>74</v>
      </c>
      <c r="D26" s="204" t="s">
        <v>58</v>
      </c>
      <c r="E26" s="204">
        <v>3</v>
      </c>
      <c r="F26" s="204">
        <f t="shared" si="3"/>
        <v>86361.36</v>
      </c>
      <c r="G26" s="204" t="s">
        <v>72</v>
      </c>
      <c r="H26" s="204">
        <v>1</v>
      </c>
      <c r="I26" s="204">
        <v>4.88</v>
      </c>
      <c r="J26" s="139">
        <f t="shared" si="4"/>
        <v>86361.36</v>
      </c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6"/>
      <c r="Y26" s="199"/>
      <c r="Z26" s="140">
        <f>J26*10%</f>
        <v>8636.1360000000004</v>
      </c>
      <c r="AA26" s="140">
        <f t="shared" si="1"/>
        <v>8636.1360000000004</v>
      </c>
      <c r="AB26" s="111">
        <f t="shared" si="2"/>
        <v>94997.495999999999</v>
      </c>
      <c r="AD26" s="26"/>
      <c r="AE26" s="26"/>
    </row>
    <row r="27" spans="1:31" hidden="1" x14ac:dyDescent="0.3">
      <c r="A27" s="137">
        <v>11</v>
      </c>
      <c r="B27" s="138" t="s">
        <v>75</v>
      </c>
      <c r="C27" s="138" t="s">
        <v>76</v>
      </c>
      <c r="D27" s="204" t="s">
        <v>58</v>
      </c>
      <c r="E27" s="204">
        <v>37</v>
      </c>
      <c r="F27" s="204">
        <f t="shared" si="3"/>
        <v>95740.77</v>
      </c>
      <c r="G27" s="204" t="s">
        <v>77</v>
      </c>
      <c r="H27" s="204">
        <v>1</v>
      </c>
      <c r="I27" s="204">
        <v>5.41</v>
      </c>
      <c r="J27" s="139">
        <f t="shared" si="4"/>
        <v>95740.77</v>
      </c>
      <c r="K27" s="204"/>
      <c r="L27" s="204"/>
      <c r="M27" s="204">
        <v>7079</v>
      </c>
      <c r="N27" s="204"/>
      <c r="O27" s="140">
        <f t="shared" ref="O27:O33" si="7">J27*25%</f>
        <v>23935.192500000001</v>
      </c>
      <c r="P27" s="140"/>
      <c r="Q27" s="140">
        <f>O27*10%</f>
        <v>2393.5192500000003</v>
      </c>
      <c r="R27" s="140"/>
      <c r="S27" s="140"/>
      <c r="T27" s="140"/>
      <c r="U27" s="140"/>
      <c r="V27" s="143"/>
      <c r="W27" s="204"/>
      <c r="X27" s="206"/>
      <c r="Y27" s="199"/>
      <c r="Z27" s="140">
        <f>J27*10%</f>
        <v>9574.0770000000011</v>
      </c>
      <c r="AA27" s="140">
        <f t="shared" si="1"/>
        <v>42981.78875</v>
      </c>
      <c r="AB27" s="111">
        <f t="shared" si="2"/>
        <v>138722.55875</v>
      </c>
    </row>
    <row r="28" spans="1:31" s="159" customFormat="1" hidden="1" x14ac:dyDescent="0.25">
      <c r="A28" s="137">
        <v>12</v>
      </c>
      <c r="B28" s="138" t="s">
        <v>78</v>
      </c>
      <c r="C28" s="138" t="s">
        <v>79</v>
      </c>
      <c r="D28" s="204" t="s">
        <v>58</v>
      </c>
      <c r="E28" s="204">
        <v>23</v>
      </c>
      <c r="F28" s="204">
        <f t="shared" si="3"/>
        <v>90608.639999999999</v>
      </c>
      <c r="G28" s="204" t="s">
        <v>80</v>
      </c>
      <c r="H28" s="204">
        <v>1</v>
      </c>
      <c r="I28" s="204">
        <v>5.12</v>
      </c>
      <c r="J28" s="139">
        <f t="shared" si="4"/>
        <v>90608.639999999999</v>
      </c>
      <c r="K28" s="204"/>
      <c r="L28" s="204"/>
      <c r="M28" s="204"/>
      <c r="N28" s="204"/>
      <c r="O28" s="140">
        <f t="shared" si="7"/>
        <v>22652.16</v>
      </c>
      <c r="P28" s="140"/>
      <c r="Q28" s="140">
        <f>O28*10%</f>
        <v>2265.2159999999999</v>
      </c>
      <c r="R28" s="140"/>
      <c r="S28" s="140"/>
      <c r="T28" s="140"/>
      <c r="U28" s="140"/>
      <c r="V28" s="143"/>
      <c r="W28" s="204"/>
      <c r="X28" s="206"/>
      <c r="Y28" s="199"/>
      <c r="Z28" s="140">
        <f>J28*10%</f>
        <v>9060.8639999999996</v>
      </c>
      <c r="AA28" s="140">
        <f t="shared" si="1"/>
        <v>33978.239999999998</v>
      </c>
      <c r="AB28" s="111">
        <f t="shared" si="2"/>
        <v>124586.88</v>
      </c>
    </row>
    <row r="29" spans="1:31" s="159" customFormat="1" ht="47.25" hidden="1" x14ac:dyDescent="0.25">
      <c r="A29" s="137">
        <v>13</v>
      </c>
      <c r="B29" s="138" t="s">
        <v>81</v>
      </c>
      <c r="C29" s="142" t="s">
        <v>82</v>
      </c>
      <c r="D29" s="204" t="s">
        <v>58</v>
      </c>
      <c r="E29" s="204">
        <v>30</v>
      </c>
      <c r="F29" s="204">
        <f t="shared" si="3"/>
        <v>92024.400000000009</v>
      </c>
      <c r="G29" s="204" t="s">
        <v>80</v>
      </c>
      <c r="H29" s="204">
        <v>1</v>
      </c>
      <c r="I29" s="204">
        <v>5.2</v>
      </c>
      <c r="J29" s="139">
        <f t="shared" si="4"/>
        <v>92024.400000000009</v>
      </c>
      <c r="K29" s="197"/>
      <c r="L29" s="197"/>
      <c r="M29" s="197"/>
      <c r="N29" s="197"/>
      <c r="O29" s="140"/>
      <c r="P29" s="140"/>
      <c r="Q29" s="140"/>
      <c r="R29" s="140"/>
      <c r="S29" s="140"/>
      <c r="T29" s="140"/>
      <c r="U29" s="140"/>
      <c r="V29" s="143"/>
      <c r="W29" s="197"/>
      <c r="X29" s="205"/>
      <c r="Y29" s="198"/>
      <c r="Z29" s="140"/>
      <c r="AA29" s="140">
        <f t="shared" si="1"/>
        <v>0</v>
      </c>
      <c r="AB29" s="111">
        <f t="shared" si="2"/>
        <v>92024.400000000009</v>
      </c>
    </row>
    <row r="30" spans="1:31" hidden="1" x14ac:dyDescent="0.3">
      <c r="A30" s="137">
        <v>14</v>
      </c>
      <c r="B30" s="138" t="s">
        <v>83</v>
      </c>
      <c r="C30" s="138" t="s">
        <v>84</v>
      </c>
      <c r="D30" s="204" t="s">
        <v>58</v>
      </c>
      <c r="E30" s="204">
        <v>18</v>
      </c>
      <c r="F30" s="204">
        <f t="shared" si="3"/>
        <v>92732.28</v>
      </c>
      <c r="G30" s="204" t="s">
        <v>77</v>
      </c>
      <c r="H30" s="204">
        <v>1</v>
      </c>
      <c r="I30" s="204">
        <v>5.24</v>
      </c>
      <c r="J30" s="139">
        <f>F30</f>
        <v>92732.28</v>
      </c>
      <c r="K30" s="197"/>
      <c r="L30" s="197"/>
      <c r="M30" s="197">
        <v>7079</v>
      </c>
      <c r="N30" s="197"/>
      <c r="O30" s="140">
        <f t="shared" si="7"/>
        <v>23183.07</v>
      </c>
      <c r="P30" s="140"/>
      <c r="Q30" s="140">
        <f>O30*10%</f>
        <v>2318.3070000000002</v>
      </c>
      <c r="R30" s="140"/>
      <c r="S30" s="140">
        <f>V30*25%</f>
        <v>9273.228000000001</v>
      </c>
      <c r="T30" s="140"/>
      <c r="U30" s="140"/>
      <c r="V30" s="143">
        <f>J30*40%</f>
        <v>37092.912000000004</v>
      </c>
      <c r="W30" s="197"/>
      <c r="X30" s="205"/>
      <c r="Y30" s="198"/>
      <c r="Z30" s="140">
        <f>J30*10%</f>
        <v>9273.228000000001</v>
      </c>
      <c r="AA30" s="140">
        <f t="shared" si="1"/>
        <v>88219.74500000001</v>
      </c>
      <c r="AB30" s="111">
        <f t="shared" si="2"/>
        <v>180952.02500000002</v>
      </c>
    </row>
    <row r="31" spans="1:31" hidden="1" x14ac:dyDescent="0.3">
      <c r="A31" s="137">
        <v>15</v>
      </c>
      <c r="B31" s="138" t="s">
        <v>85</v>
      </c>
      <c r="C31" s="138" t="s">
        <v>84</v>
      </c>
      <c r="D31" s="204" t="s">
        <v>58</v>
      </c>
      <c r="E31" s="204">
        <v>3</v>
      </c>
      <c r="F31" s="204">
        <f t="shared" si="3"/>
        <v>74858.310000000012</v>
      </c>
      <c r="G31" s="204" t="s">
        <v>86</v>
      </c>
      <c r="H31" s="204">
        <v>1</v>
      </c>
      <c r="I31" s="204">
        <v>4.2300000000000004</v>
      </c>
      <c r="J31" s="139">
        <f t="shared" si="4"/>
        <v>74858.310000000012</v>
      </c>
      <c r="K31" s="197"/>
      <c r="L31" s="197"/>
      <c r="M31" s="197">
        <v>7079</v>
      </c>
      <c r="N31" s="197"/>
      <c r="O31" s="140">
        <f t="shared" si="7"/>
        <v>18714.577500000003</v>
      </c>
      <c r="P31" s="140"/>
      <c r="Q31" s="140">
        <f>O31*10%</f>
        <v>1871.4577500000005</v>
      </c>
      <c r="R31" s="140"/>
      <c r="S31" s="140"/>
      <c r="T31" s="140"/>
      <c r="U31" s="140"/>
      <c r="V31" s="143"/>
      <c r="W31" s="197"/>
      <c r="X31" s="205"/>
      <c r="Y31" s="198"/>
      <c r="Z31" s="140">
        <f>J31*10%</f>
        <v>7485.8310000000019</v>
      </c>
      <c r="AA31" s="140">
        <f t="shared" si="1"/>
        <v>35150.866250000006</v>
      </c>
      <c r="AB31" s="111">
        <f t="shared" si="2"/>
        <v>110009.17625000002</v>
      </c>
    </row>
    <row r="32" spans="1:31" hidden="1" x14ac:dyDescent="0.3">
      <c r="A32" s="137">
        <v>16</v>
      </c>
      <c r="B32" s="138" t="s">
        <v>186</v>
      </c>
      <c r="C32" s="138" t="s">
        <v>88</v>
      </c>
      <c r="D32" s="204" t="s">
        <v>89</v>
      </c>
      <c r="E32" s="204">
        <v>1</v>
      </c>
      <c r="F32" s="204">
        <f t="shared" si="3"/>
        <v>59461.919999999998</v>
      </c>
      <c r="G32" s="204" t="s">
        <v>91</v>
      </c>
      <c r="H32" s="204">
        <v>1</v>
      </c>
      <c r="I32" s="204">
        <v>3.36</v>
      </c>
      <c r="J32" s="139">
        <f t="shared" si="4"/>
        <v>59461.919999999998</v>
      </c>
      <c r="K32" s="204"/>
      <c r="L32" s="204"/>
      <c r="M32" s="204"/>
      <c r="N32" s="204"/>
      <c r="O32" s="140">
        <f>J32*25%</f>
        <v>14865.48</v>
      </c>
      <c r="P32" s="140"/>
      <c r="Q32" s="140">
        <f>O32*10%</f>
        <v>1486.548</v>
      </c>
      <c r="R32" s="140"/>
      <c r="S32" s="140"/>
      <c r="T32" s="140"/>
      <c r="U32" s="140"/>
      <c r="V32" s="143"/>
      <c r="W32" s="204"/>
      <c r="X32" s="206"/>
      <c r="Y32" s="199"/>
      <c r="Z32" s="140">
        <f>J32*10%</f>
        <v>5946.192</v>
      </c>
      <c r="AA32" s="140">
        <f t="shared" si="1"/>
        <v>22298.219999999998</v>
      </c>
      <c r="AB32" s="111">
        <f t="shared" si="2"/>
        <v>81760.14</v>
      </c>
    </row>
    <row r="33" spans="1:28" hidden="1" x14ac:dyDescent="0.3">
      <c r="A33" s="137">
        <v>17</v>
      </c>
      <c r="B33" s="138" t="s">
        <v>92</v>
      </c>
      <c r="C33" s="138" t="s">
        <v>93</v>
      </c>
      <c r="D33" s="204" t="s">
        <v>89</v>
      </c>
      <c r="E33" s="204">
        <v>4</v>
      </c>
      <c r="F33" s="204">
        <f t="shared" si="3"/>
        <v>61054.65</v>
      </c>
      <c r="G33" s="204" t="s">
        <v>91</v>
      </c>
      <c r="H33" s="204">
        <v>1</v>
      </c>
      <c r="I33" s="204">
        <v>3.45</v>
      </c>
      <c r="J33" s="139">
        <f t="shared" si="4"/>
        <v>61054.65</v>
      </c>
      <c r="K33" s="204"/>
      <c r="L33" s="204"/>
      <c r="M33" s="204"/>
      <c r="N33" s="204"/>
      <c r="O33" s="140">
        <f t="shared" si="7"/>
        <v>15263.6625</v>
      </c>
      <c r="P33" s="140"/>
      <c r="Q33" s="140">
        <f>O33*10%</f>
        <v>1526.36625</v>
      </c>
      <c r="R33" s="140"/>
      <c r="S33" s="140"/>
      <c r="T33" s="140"/>
      <c r="U33" s="140"/>
      <c r="V33" s="143"/>
      <c r="W33" s="204"/>
      <c r="X33" s="206"/>
      <c r="Y33" s="199"/>
      <c r="Z33" s="140">
        <f>J33*10%</f>
        <v>6105.4650000000001</v>
      </c>
      <c r="AA33" s="140">
        <f t="shared" si="1"/>
        <v>22895.493750000001</v>
      </c>
      <c r="AB33" s="111">
        <f t="shared" si="2"/>
        <v>83950.143750000003</v>
      </c>
    </row>
    <row r="34" spans="1:28" hidden="1" x14ac:dyDescent="0.3">
      <c r="A34" s="137">
        <v>18</v>
      </c>
      <c r="B34" s="138" t="s">
        <v>94</v>
      </c>
      <c r="C34" s="138" t="s">
        <v>95</v>
      </c>
      <c r="D34" s="204" t="s">
        <v>89</v>
      </c>
      <c r="E34" s="204">
        <v>13</v>
      </c>
      <c r="F34" s="204">
        <f t="shared" si="3"/>
        <v>88131.060000000012</v>
      </c>
      <c r="G34" s="204" t="s">
        <v>96</v>
      </c>
      <c r="H34" s="204">
        <v>1</v>
      </c>
      <c r="I34" s="204">
        <v>4.9800000000000004</v>
      </c>
      <c r="J34" s="139">
        <f t="shared" si="4"/>
        <v>88131.060000000012</v>
      </c>
      <c r="K34" s="204"/>
      <c r="L34" s="204">
        <v>5309</v>
      </c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6"/>
      <c r="Y34" s="199"/>
      <c r="Z34" s="140">
        <f>J34*10%</f>
        <v>8813.1060000000016</v>
      </c>
      <c r="AA34" s="140">
        <f t="shared" si="1"/>
        <v>14122.106000000002</v>
      </c>
      <c r="AB34" s="111">
        <f t="shared" si="2"/>
        <v>102253.16600000001</v>
      </c>
    </row>
    <row r="35" spans="1:28" hidden="1" x14ac:dyDescent="0.3">
      <c r="A35" s="137">
        <v>19</v>
      </c>
      <c r="B35" s="138" t="s">
        <v>27</v>
      </c>
      <c r="C35" s="138" t="s">
        <v>98</v>
      </c>
      <c r="D35" s="204" t="s">
        <v>58</v>
      </c>
      <c r="E35" s="204">
        <v>5</v>
      </c>
      <c r="F35" s="204">
        <f t="shared" si="3"/>
        <v>75566.189999999988</v>
      </c>
      <c r="G35" s="204" t="s">
        <v>99</v>
      </c>
      <c r="H35" s="204">
        <v>0.5</v>
      </c>
      <c r="I35" s="204">
        <v>4.2699999999999996</v>
      </c>
      <c r="J35" s="139">
        <f>F35/2</f>
        <v>37783.094999999994</v>
      </c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205"/>
      <c r="Y35" s="198"/>
      <c r="Z35" s="140"/>
      <c r="AA35" s="140">
        <f t="shared" si="1"/>
        <v>0</v>
      </c>
      <c r="AB35" s="111">
        <f t="shared" si="2"/>
        <v>37783.094999999994</v>
      </c>
    </row>
    <row r="36" spans="1:28" hidden="1" x14ac:dyDescent="0.3">
      <c r="A36" s="137">
        <v>20</v>
      </c>
      <c r="B36" s="160" t="s">
        <v>97</v>
      </c>
      <c r="C36" s="138" t="s">
        <v>98</v>
      </c>
      <c r="D36" s="204" t="s">
        <v>58</v>
      </c>
      <c r="E36" s="204">
        <v>5</v>
      </c>
      <c r="F36" s="204">
        <f>I36*17697</f>
        <v>75566.189999999988</v>
      </c>
      <c r="G36" s="204" t="s">
        <v>99</v>
      </c>
      <c r="H36" s="204">
        <v>1.5</v>
      </c>
      <c r="I36" s="204">
        <v>4.2699999999999996</v>
      </c>
      <c r="J36" s="139">
        <f>F36*1.5</f>
        <v>113349.28499999997</v>
      </c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205"/>
      <c r="Y36" s="198"/>
      <c r="Z36" s="140">
        <v>7557</v>
      </c>
      <c r="AA36" s="140">
        <f t="shared" si="1"/>
        <v>7557</v>
      </c>
      <c r="AB36" s="111">
        <f t="shared" si="2"/>
        <v>120906.28499999997</v>
      </c>
    </row>
    <row r="37" spans="1:28" ht="32.25" hidden="1" x14ac:dyDescent="0.3">
      <c r="A37" s="137">
        <v>21</v>
      </c>
      <c r="B37" s="158" t="s">
        <v>101</v>
      </c>
      <c r="C37" s="142" t="s">
        <v>102</v>
      </c>
      <c r="D37" s="204" t="s">
        <v>58</v>
      </c>
      <c r="E37" s="204">
        <v>10</v>
      </c>
      <c r="F37" s="204">
        <f t="shared" si="3"/>
        <v>78928.62</v>
      </c>
      <c r="G37" s="204" t="s">
        <v>99</v>
      </c>
      <c r="H37" s="204">
        <v>0.5</v>
      </c>
      <c r="I37" s="204">
        <v>4.46</v>
      </c>
      <c r="J37" s="139">
        <f>F37/2</f>
        <v>39464.31</v>
      </c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6"/>
      <c r="Y37" s="199"/>
      <c r="Z37" s="140"/>
      <c r="AA37" s="140">
        <f t="shared" si="1"/>
        <v>0</v>
      </c>
      <c r="AB37" s="111">
        <f t="shared" si="2"/>
        <v>39464.31</v>
      </c>
    </row>
    <row r="38" spans="1:28" ht="32.25" hidden="1" x14ac:dyDescent="0.3">
      <c r="A38" s="137">
        <v>22</v>
      </c>
      <c r="B38" s="138" t="s">
        <v>103</v>
      </c>
      <c r="C38" s="142" t="s">
        <v>102</v>
      </c>
      <c r="D38" s="204" t="s">
        <v>58</v>
      </c>
      <c r="E38" s="204">
        <v>6</v>
      </c>
      <c r="F38" s="204">
        <f t="shared" si="3"/>
        <v>75566.189999999988</v>
      </c>
      <c r="G38" s="204" t="s">
        <v>99</v>
      </c>
      <c r="H38" s="204">
        <v>0.5</v>
      </c>
      <c r="I38" s="204">
        <v>4.2699999999999996</v>
      </c>
      <c r="J38" s="139">
        <f>F38/2</f>
        <v>37783.094999999994</v>
      </c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8"/>
      <c r="Y38" s="204"/>
      <c r="Z38" s="143">
        <v>3778</v>
      </c>
      <c r="AA38" s="140">
        <f t="shared" si="1"/>
        <v>3778</v>
      </c>
      <c r="AB38" s="111">
        <f t="shared" si="2"/>
        <v>41561.094999999994</v>
      </c>
    </row>
    <row r="39" spans="1:28" hidden="1" x14ac:dyDescent="0.3">
      <c r="A39" s="137">
        <v>23</v>
      </c>
      <c r="B39" s="138" t="s">
        <v>94</v>
      </c>
      <c r="C39" s="138" t="s">
        <v>104</v>
      </c>
      <c r="D39" s="204" t="s">
        <v>89</v>
      </c>
      <c r="E39" s="204">
        <v>11</v>
      </c>
      <c r="F39" s="204">
        <f t="shared" si="3"/>
        <v>63178.289999999994</v>
      </c>
      <c r="G39" s="204" t="s">
        <v>105</v>
      </c>
      <c r="H39" s="204">
        <v>0.5</v>
      </c>
      <c r="I39" s="204">
        <v>3.57</v>
      </c>
      <c r="J39" s="139">
        <f>F39/2</f>
        <v>31589.144999999997</v>
      </c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6"/>
      <c r="Y39" s="199"/>
      <c r="Z39" s="140"/>
      <c r="AA39" s="140">
        <f t="shared" si="1"/>
        <v>0</v>
      </c>
      <c r="AB39" s="111">
        <f t="shared" si="2"/>
        <v>31589.144999999997</v>
      </c>
    </row>
    <row r="40" spans="1:28" hidden="1" x14ac:dyDescent="0.3">
      <c r="A40" s="137">
        <v>24</v>
      </c>
      <c r="B40" s="138" t="s">
        <v>106</v>
      </c>
      <c r="C40" s="138" t="s">
        <v>107</v>
      </c>
      <c r="D40" s="204" t="s">
        <v>89</v>
      </c>
      <c r="E40" s="204">
        <v>37</v>
      </c>
      <c r="F40" s="204">
        <f t="shared" si="3"/>
        <v>58223.13</v>
      </c>
      <c r="G40" s="204" t="s">
        <v>108</v>
      </c>
      <c r="H40" s="204">
        <v>1</v>
      </c>
      <c r="I40" s="204">
        <v>3.29</v>
      </c>
      <c r="J40" s="139">
        <f t="shared" si="4"/>
        <v>58223.13</v>
      </c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6"/>
      <c r="Y40" s="199"/>
      <c r="Z40" s="140">
        <f>J40*10%</f>
        <v>5822.3130000000001</v>
      </c>
      <c r="AA40" s="140">
        <f t="shared" si="1"/>
        <v>5822.3130000000001</v>
      </c>
      <c r="AB40" s="111">
        <f t="shared" si="2"/>
        <v>64045.442999999999</v>
      </c>
    </row>
    <row r="41" spans="1:28" hidden="1" x14ac:dyDescent="0.3">
      <c r="A41" s="137">
        <v>25</v>
      </c>
      <c r="B41" s="138" t="s">
        <v>109</v>
      </c>
      <c r="C41" s="138" t="s">
        <v>110</v>
      </c>
      <c r="D41" s="204" t="s">
        <v>89</v>
      </c>
      <c r="E41" s="204">
        <v>0</v>
      </c>
      <c r="F41" s="204">
        <f t="shared" si="3"/>
        <v>52029.18</v>
      </c>
      <c r="G41" s="204" t="s">
        <v>108</v>
      </c>
      <c r="H41" s="204">
        <v>1</v>
      </c>
      <c r="I41" s="204">
        <v>2.94</v>
      </c>
      <c r="J41" s="139">
        <f t="shared" si="4"/>
        <v>52029.18</v>
      </c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6"/>
      <c r="Y41" s="199"/>
      <c r="Z41" s="140">
        <f>J41*10%</f>
        <v>5202.9180000000006</v>
      </c>
      <c r="AA41" s="140">
        <f t="shared" si="1"/>
        <v>5202.9180000000006</v>
      </c>
      <c r="AB41" s="111">
        <f t="shared" si="2"/>
        <v>57232.097999999998</v>
      </c>
    </row>
    <row r="42" spans="1:28" s="19" customFormat="1" hidden="1" x14ac:dyDescent="0.3">
      <c r="A42" s="137">
        <v>26</v>
      </c>
      <c r="B42" s="138" t="s">
        <v>111</v>
      </c>
      <c r="C42" s="138" t="s">
        <v>112</v>
      </c>
      <c r="D42" s="204" t="s">
        <v>89</v>
      </c>
      <c r="E42" s="204">
        <v>5</v>
      </c>
      <c r="F42" s="204">
        <f t="shared" si="3"/>
        <v>51144.33</v>
      </c>
      <c r="G42" s="204" t="s">
        <v>113</v>
      </c>
      <c r="H42" s="204">
        <v>1</v>
      </c>
      <c r="I42" s="204">
        <v>2.89</v>
      </c>
      <c r="J42" s="139">
        <f t="shared" si="4"/>
        <v>51144.33</v>
      </c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6"/>
      <c r="Y42" s="199"/>
      <c r="Z42" s="140">
        <f>J42*10%</f>
        <v>5114.4330000000009</v>
      </c>
      <c r="AA42" s="140">
        <f t="shared" si="1"/>
        <v>5114.4330000000009</v>
      </c>
      <c r="AB42" s="111">
        <f t="shared" si="2"/>
        <v>56258.763000000006</v>
      </c>
    </row>
    <row r="43" spans="1:28" s="19" customFormat="1" hidden="1" x14ac:dyDescent="0.3">
      <c r="A43" s="137">
        <v>27</v>
      </c>
      <c r="B43" s="138" t="s">
        <v>194</v>
      </c>
      <c r="C43" s="138" t="s">
        <v>115</v>
      </c>
      <c r="D43" s="204" t="s">
        <v>58</v>
      </c>
      <c r="E43" s="204"/>
      <c r="F43" s="204">
        <f>I43*17697*0.5</f>
        <v>25572.165000000001</v>
      </c>
      <c r="G43" s="204" t="s">
        <v>113</v>
      </c>
      <c r="H43" s="204">
        <v>0.5</v>
      </c>
      <c r="I43" s="204">
        <v>2.89</v>
      </c>
      <c r="J43" s="139">
        <f t="shared" si="4"/>
        <v>25572.165000000001</v>
      </c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6"/>
      <c r="Y43" s="199"/>
      <c r="Z43" s="140"/>
      <c r="AA43" s="140">
        <f t="shared" si="1"/>
        <v>0</v>
      </c>
      <c r="AB43" s="111">
        <f t="shared" si="2"/>
        <v>25572.165000000001</v>
      </c>
    </row>
    <row r="44" spans="1:28" s="19" customFormat="1" hidden="1" x14ac:dyDescent="0.3">
      <c r="A44" s="137">
        <v>28</v>
      </c>
      <c r="B44" s="138" t="s">
        <v>195</v>
      </c>
      <c r="C44" s="138" t="s">
        <v>115</v>
      </c>
      <c r="D44" s="204" t="s">
        <v>58</v>
      </c>
      <c r="E44" s="204"/>
      <c r="F44" s="204">
        <f t="shared" ref="F44:F45" si="8">I44*17697*0.5</f>
        <v>25572.165000000001</v>
      </c>
      <c r="G44" s="204" t="s">
        <v>192</v>
      </c>
      <c r="H44" s="204">
        <v>0.5</v>
      </c>
      <c r="I44" s="204">
        <v>2.89</v>
      </c>
      <c r="J44" s="139">
        <f t="shared" si="4"/>
        <v>25572.165000000001</v>
      </c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205"/>
      <c r="Y44" s="198"/>
      <c r="Z44" s="140"/>
      <c r="AA44" s="140">
        <f t="shared" si="1"/>
        <v>0</v>
      </c>
      <c r="AB44" s="111">
        <f t="shared" si="2"/>
        <v>25572.165000000001</v>
      </c>
    </row>
    <row r="45" spans="1:28" s="19" customFormat="1" hidden="1" x14ac:dyDescent="0.3">
      <c r="A45" s="137">
        <v>29</v>
      </c>
      <c r="B45" s="138" t="s">
        <v>196</v>
      </c>
      <c r="C45" s="138" t="s">
        <v>115</v>
      </c>
      <c r="D45" s="204" t="s">
        <v>58</v>
      </c>
      <c r="E45" s="204"/>
      <c r="F45" s="204">
        <f t="shared" si="8"/>
        <v>25572.165000000001</v>
      </c>
      <c r="G45" s="204" t="s">
        <v>193</v>
      </c>
      <c r="H45" s="204">
        <v>0.5</v>
      </c>
      <c r="I45" s="204">
        <v>2.89</v>
      </c>
      <c r="J45" s="139">
        <f>F45</f>
        <v>25572.165000000001</v>
      </c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205"/>
      <c r="Y45" s="198"/>
      <c r="Z45" s="140"/>
      <c r="AA45" s="140">
        <f t="shared" si="1"/>
        <v>0</v>
      </c>
      <c r="AB45" s="111">
        <f t="shared" si="2"/>
        <v>25572.165000000001</v>
      </c>
    </row>
    <row r="46" spans="1:28" hidden="1" x14ac:dyDescent="0.3">
      <c r="A46" s="137">
        <v>30</v>
      </c>
      <c r="B46" s="138" t="s">
        <v>116</v>
      </c>
      <c r="C46" s="138" t="s">
        <v>115</v>
      </c>
      <c r="D46" s="204" t="s">
        <v>58</v>
      </c>
      <c r="E46" s="204">
        <v>8</v>
      </c>
      <c r="F46" s="204">
        <f t="shared" si="3"/>
        <v>51144.33</v>
      </c>
      <c r="G46" s="204" t="s">
        <v>113</v>
      </c>
      <c r="H46" s="204">
        <v>1</v>
      </c>
      <c r="I46" s="204">
        <v>2.89</v>
      </c>
      <c r="J46" s="139">
        <f t="shared" si="4"/>
        <v>51144.33</v>
      </c>
      <c r="K46" s="197"/>
      <c r="L46" s="197">
        <v>5309</v>
      </c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205"/>
      <c r="Y46" s="198"/>
      <c r="Z46" s="140"/>
      <c r="AA46" s="140">
        <f t="shared" si="1"/>
        <v>5309</v>
      </c>
      <c r="AB46" s="111">
        <f t="shared" si="2"/>
        <v>56453.33</v>
      </c>
    </row>
    <row r="47" spans="1:28" hidden="1" x14ac:dyDescent="0.3">
      <c r="A47" s="137"/>
      <c r="B47" s="138" t="s">
        <v>189</v>
      </c>
      <c r="C47" s="138" t="s">
        <v>115</v>
      </c>
      <c r="D47" s="204" t="s">
        <v>118</v>
      </c>
      <c r="E47" s="204"/>
      <c r="F47" s="204">
        <f t="shared" si="3"/>
        <v>51144.33</v>
      </c>
      <c r="G47" s="204" t="s">
        <v>126</v>
      </c>
      <c r="H47" s="204">
        <v>0.5</v>
      </c>
      <c r="I47" s="204">
        <v>2.89</v>
      </c>
      <c r="J47" s="139">
        <f>F47/2</f>
        <v>25572.165000000001</v>
      </c>
      <c r="K47" s="197"/>
      <c r="L47" s="197">
        <v>2654</v>
      </c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205"/>
      <c r="Y47" s="198"/>
      <c r="Z47" s="140"/>
      <c r="AA47" s="140">
        <f t="shared" si="1"/>
        <v>2654</v>
      </c>
      <c r="AB47" s="111">
        <f t="shared" si="2"/>
        <v>28226.165000000001</v>
      </c>
    </row>
    <row r="48" spans="1:28" hidden="1" x14ac:dyDescent="0.3">
      <c r="A48" s="137">
        <v>31</v>
      </c>
      <c r="B48" s="138" t="s">
        <v>191</v>
      </c>
      <c r="C48" s="138" t="s">
        <v>115</v>
      </c>
      <c r="D48" s="204" t="s">
        <v>118</v>
      </c>
      <c r="E48" s="204"/>
      <c r="F48" s="204">
        <f t="shared" si="3"/>
        <v>51144.33</v>
      </c>
      <c r="G48" s="204" t="s">
        <v>113</v>
      </c>
      <c r="H48" s="204">
        <v>0.5</v>
      </c>
      <c r="I48" s="204">
        <v>2.89</v>
      </c>
      <c r="J48" s="139">
        <f>F48/2</f>
        <v>25572.165000000001</v>
      </c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205"/>
      <c r="Y48" s="198"/>
      <c r="Z48" s="140"/>
      <c r="AA48" s="140">
        <f t="shared" si="1"/>
        <v>0</v>
      </c>
      <c r="AB48" s="111">
        <f t="shared" si="2"/>
        <v>25572.165000000001</v>
      </c>
    </row>
    <row r="49" spans="1:30" hidden="1" x14ac:dyDescent="0.3">
      <c r="A49" s="137">
        <v>32</v>
      </c>
      <c r="B49" s="138" t="s">
        <v>190</v>
      </c>
      <c r="C49" s="138" t="s">
        <v>115</v>
      </c>
      <c r="D49" s="204" t="s">
        <v>118</v>
      </c>
      <c r="E49" s="204"/>
      <c r="F49" s="204">
        <f t="shared" si="3"/>
        <v>51144.33</v>
      </c>
      <c r="G49" s="204" t="s">
        <v>192</v>
      </c>
      <c r="H49" s="204">
        <v>0.5</v>
      </c>
      <c r="I49" s="204">
        <v>2.89</v>
      </c>
      <c r="J49" s="139">
        <f t="shared" ref="J49:J50" si="9">F49/2</f>
        <v>25572.165000000001</v>
      </c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205"/>
      <c r="Y49" s="198"/>
      <c r="Z49" s="140"/>
      <c r="AA49" s="140">
        <f t="shared" si="1"/>
        <v>0</v>
      </c>
      <c r="AB49" s="111">
        <f t="shared" si="2"/>
        <v>25572.165000000001</v>
      </c>
    </row>
    <row r="50" spans="1:30" hidden="1" x14ac:dyDescent="0.3">
      <c r="A50" s="137">
        <v>33</v>
      </c>
      <c r="B50" s="138" t="s">
        <v>188</v>
      </c>
      <c r="C50" s="138" t="s">
        <v>115</v>
      </c>
      <c r="D50" s="204" t="s">
        <v>118</v>
      </c>
      <c r="E50" s="204"/>
      <c r="F50" s="204">
        <f t="shared" si="3"/>
        <v>51144.33</v>
      </c>
      <c r="G50" s="204" t="s">
        <v>193</v>
      </c>
      <c r="H50" s="204">
        <v>0.5</v>
      </c>
      <c r="I50" s="204">
        <v>2.89</v>
      </c>
      <c r="J50" s="139">
        <f t="shared" si="9"/>
        <v>25572.165000000001</v>
      </c>
      <c r="K50" s="197"/>
      <c r="L50" s="197">
        <v>2654</v>
      </c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205"/>
      <c r="Y50" s="198"/>
      <c r="Z50" s="140"/>
      <c r="AA50" s="140">
        <f t="shared" si="1"/>
        <v>2654</v>
      </c>
      <c r="AB50" s="111">
        <f t="shared" si="2"/>
        <v>28226.165000000001</v>
      </c>
    </row>
    <row r="51" spans="1:30" s="19" customFormat="1" hidden="1" x14ac:dyDescent="0.3">
      <c r="A51" s="137">
        <v>34</v>
      </c>
      <c r="B51" s="138" t="s">
        <v>120</v>
      </c>
      <c r="C51" s="138" t="s">
        <v>115</v>
      </c>
      <c r="D51" s="204" t="s">
        <v>89</v>
      </c>
      <c r="E51" s="204">
        <v>3</v>
      </c>
      <c r="F51" s="204">
        <f t="shared" si="3"/>
        <v>51144.33</v>
      </c>
      <c r="G51" s="204" t="s">
        <v>113</v>
      </c>
      <c r="H51" s="204">
        <v>0.5</v>
      </c>
      <c r="I51" s="204">
        <v>2.89</v>
      </c>
      <c r="J51" s="139">
        <f>F51/2</f>
        <v>25572.165000000001</v>
      </c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6"/>
      <c r="Y51" s="199"/>
      <c r="Z51" s="140"/>
      <c r="AA51" s="140">
        <f t="shared" si="1"/>
        <v>0</v>
      </c>
      <c r="AB51" s="111">
        <f t="shared" si="2"/>
        <v>25572.165000000001</v>
      </c>
      <c r="AC51" s="27"/>
      <c r="AD51" s="27"/>
    </row>
    <row r="52" spans="1:30" s="19" customFormat="1" hidden="1" x14ac:dyDescent="0.3">
      <c r="A52" s="137">
        <v>35</v>
      </c>
      <c r="B52" s="138" t="s">
        <v>121</v>
      </c>
      <c r="C52" s="138" t="s">
        <v>115</v>
      </c>
      <c r="D52" s="204" t="s">
        <v>89</v>
      </c>
      <c r="E52" s="204">
        <v>5</v>
      </c>
      <c r="F52" s="204">
        <f>I52*17697</f>
        <v>51144.33</v>
      </c>
      <c r="G52" s="204" t="s">
        <v>113</v>
      </c>
      <c r="H52" s="204">
        <v>0.5</v>
      </c>
      <c r="I52" s="204">
        <v>2.89</v>
      </c>
      <c r="J52" s="139">
        <f>F52*1.5</f>
        <v>76716.494999999995</v>
      </c>
      <c r="K52" s="204"/>
      <c r="L52" s="204">
        <v>2654</v>
      </c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6"/>
      <c r="Y52" s="199"/>
      <c r="Z52" s="140">
        <f>J51*10%</f>
        <v>2557.2165000000005</v>
      </c>
      <c r="AA52" s="140">
        <f t="shared" si="1"/>
        <v>5211.2165000000005</v>
      </c>
      <c r="AB52" s="111">
        <f t="shared" si="2"/>
        <v>81927.71149999999</v>
      </c>
      <c r="AC52" s="27"/>
      <c r="AD52" s="27"/>
    </row>
    <row r="53" spans="1:30" s="19" customFormat="1" hidden="1" x14ac:dyDescent="0.3">
      <c r="A53" s="137">
        <v>36</v>
      </c>
      <c r="B53" s="138" t="s">
        <v>122</v>
      </c>
      <c r="C53" s="138" t="s">
        <v>115</v>
      </c>
      <c r="D53" s="204" t="s">
        <v>89</v>
      </c>
      <c r="E53" s="204">
        <v>5</v>
      </c>
      <c r="F53" s="204">
        <f>I53*17697/2</f>
        <v>25572.165000000001</v>
      </c>
      <c r="G53" s="204" t="s">
        <v>113</v>
      </c>
      <c r="H53" s="204">
        <v>0.5</v>
      </c>
      <c r="I53" s="204">
        <v>2.89</v>
      </c>
      <c r="J53" s="139">
        <f>F53</f>
        <v>25572.165000000001</v>
      </c>
      <c r="K53" s="197"/>
      <c r="L53" s="204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205"/>
      <c r="Y53" s="198"/>
      <c r="Z53" s="140"/>
      <c r="AA53" s="140">
        <f t="shared" si="1"/>
        <v>0</v>
      </c>
      <c r="AB53" s="111">
        <f t="shared" si="2"/>
        <v>25572.165000000001</v>
      </c>
      <c r="AC53" s="27"/>
      <c r="AD53" s="27"/>
    </row>
    <row r="54" spans="1:30" hidden="1" x14ac:dyDescent="0.3">
      <c r="A54" s="137">
        <v>37</v>
      </c>
      <c r="B54" s="138" t="s">
        <v>123</v>
      </c>
      <c r="C54" s="138" t="s">
        <v>124</v>
      </c>
      <c r="D54" s="204" t="s">
        <v>125</v>
      </c>
      <c r="E54" s="204">
        <v>2</v>
      </c>
      <c r="F54" s="204">
        <f t="shared" si="3"/>
        <v>50259.479999999996</v>
      </c>
      <c r="G54" s="204" t="s">
        <v>126</v>
      </c>
      <c r="H54" s="204">
        <v>1</v>
      </c>
      <c r="I54" s="204">
        <v>2.84</v>
      </c>
      <c r="J54" s="139">
        <f t="shared" si="4"/>
        <v>50259.479999999996</v>
      </c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6"/>
      <c r="Y54" s="199"/>
      <c r="Z54" s="140">
        <v>5026</v>
      </c>
      <c r="AA54" s="140">
        <f t="shared" si="1"/>
        <v>5026</v>
      </c>
      <c r="AB54" s="111">
        <f t="shared" si="2"/>
        <v>55285.479999999996</v>
      </c>
    </row>
    <row r="55" spans="1:30" hidden="1" x14ac:dyDescent="0.3">
      <c r="A55" s="137">
        <v>38</v>
      </c>
      <c r="B55" s="138" t="s">
        <v>127</v>
      </c>
      <c r="C55" s="138" t="s">
        <v>128</v>
      </c>
      <c r="D55" s="204" t="s">
        <v>125</v>
      </c>
      <c r="E55" s="204">
        <v>7</v>
      </c>
      <c r="F55" s="204">
        <f t="shared" si="3"/>
        <v>50259.479999999996</v>
      </c>
      <c r="G55" s="204" t="s">
        <v>126</v>
      </c>
      <c r="H55" s="204">
        <v>1</v>
      </c>
      <c r="I55" s="204">
        <v>2.84</v>
      </c>
      <c r="J55" s="139">
        <f t="shared" si="4"/>
        <v>50259.479999999996</v>
      </c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6"/>
      <c r="Y55" s="199"/>
      <c r="Z55" s="140">
        <v>5026</v>
      </c>
      <c r="AA55" s="140">
        <f t="shared" si="1"/>
        <v>5026</v>
      </c>
      <c r="AB55" s="111">
        <f t="shared" si="2"/>
        <v>55285.479999999996</v>
      </c>
    </row>
    <row r="56" spans="1:30" s="19" customFormat="1" hidden="1" x14ac:dyDescent="0.3">
      <c r="A56" s="137">
        <v>39</v>
      </c>
      <c r="B56" s="138" t="s">
        <v>123</v>
      </c>
      <c r="C56" s="138" t="s">
        <v>129</v>
      </c>
      <c r="D56" s="204" t="s">
        <v>125</v>
      </c>
      <c r="E56" s="204">
        <v>2</v>
      </c>
      <c r="F56" s="204">
        <f t="shared" si="3"/>
        <v>50259.479999999996</v>
      </c>
      <c r="G56" s="204" t="s">
        <v>126</v>
      </c>
      <c r="H56" s="204">
        <v>0.5</v>
      </c>
      <c r="I56" s="204">
        <v>2.84</v>
      </c>
      <c r="J56" s="139">
        <f>F56/2</f>
        <v>25129.739999999998</v>
      </c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6"/>
      <c r="Y56" s="199"/>
      <c r="Z56" s="140"/>
      <c r="AA56" s="140">
        <f t="shared" si="1"/>
        <v>0</v>
      </c>
      <c r="AB56" s="111">
        <f t="shared" si="2"/>
        <v>25129.739999999998</v>
      </c>
    </row>
    <row r="57" spans="1:30" s="19" customFormat="1" hidden="1" x14ac:dyDescent="0.3">
      <c r="A57" s="137">
        <v>40</v>
      </c>
      <c r="B57" s="138" t="s">
        <v>130</v>
      </c>
      <c r="C57" s="138" t="s">
        <v>129</v>
      </c>
      <c r="D57" s="204" t="s">
        <v>125</v>
      </c>
      <c r="E57" s="204">
        <v>2</v>
      </c>
      <c r="F57" s="204">
        <f t="shared" si="3"/>
        <v>50259.479999999996</v>
      </c>
      <c r="G57" s="204" t="s">
        <v>126</v>
      </c>
      <c r="H57" s="204">
        <v>0.5</v>
      </c>
      <c r="I57" s="204">
        <v>2.84</v>
      </c>
      <c r="J57" s="139">
        <f>F57/2</f>
        <v>25129.739999999998</v>
      </c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6"/>
      <c r="Y57" s="199"/>
      <c r="Z57" s="140"/>
      <c r="AA57" s="140">
        <f t="shared" si="1"/>
        <v>0</v>
      </c>
      <c r="AB57" s="111">
        <f t="shared" si="2"/>
        <v>25129.739999999998</v>
      </c>
    </row>
    <row r="58" spans="1:30" hidden="1" x14ac:dyDescent="0.3">
      <c r="A58" s="137">
        <v>41</v>
      </c>
      <c r="B58" s="138" t="s">
        <v>131</v>
      </c>
      <c r="C58" s="138" t="s">
        <v>129</v>
      </c>
      <c r="D58" s="204" t="s">
        <v>125</v>
      </c>
      <c r="E58" s="204">
        <v>1</v>
      </c>
      <c r="F58" s="204">
        <f t="shared" si="3"/>
        <v>50259.479999999996</v>
      </c>
      <c r="G58" s="204" t="s">
        <v>126</v>
      </c>
      <c r="H58" s="204">
        <v>0.5</v>
      </c>
      <c r="I58" s="204">
        <v>2.84</v>
      </c>
      <c r="J58" s="139">
        <f>F58/2</f>
        <v>25129.739999999998</v>
      </c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6"/>
      <c r="Y58" s="199"/>
      <c r="Z58" s="140"/>
      <c r="AA58" s="140">
        <f t="shared" si="1"/>
        <v>0</v>
      </c>
      <c r="AB58" s="111">
        <f t="shared" si="2"/>
        <v>25129.739999999998</v>
      </c>
    </row>
    <row r="59" spans="1:30" hidden="1" x14ac:dyDescent="0.3">
      <c r="A59" s="137">
        <v>42</v>
      </c>
      <c r="B59" s="138" t="s">
        <v>127</v>
      </c>
      <c r="C59" s="138" t="s">
        <v>129</v>
      </c>
      <c r="D59" s="204" t="s">
        <v>125</v>
      </c>
      <c r="E59" s="204">
        <v>7</v>
      </c>
      <c r="F59" s="204">
        <f t="shared" si="3"/>
        <v>50259.479999999996</v>
      </c>
      <c r="G59" s="204" t="s">
        <v>126</v>
      </c>
      <c r="H59" s="204">
        <v>0.5</v>
      </c>
      <c r="I59" s="204">
        <v>2.84</v>
      </c>
      <c r="J59" s="139">
        <f>F59/2</f>
        <v>25129.739999999998</v>
      </c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6"/>
      <c r="Y59" s="199"/>
      <c r="Z59" s="140"/>
      <c r="AA59" s="140">
        <f t="shared" si="1"/>
        <v>0</v>
      </c>
      <c r="AB59" s="111">
        <f t="shared" si="2"/>
        <v>25129.739999999998</v>
      </c>
    </row>
    <row r="60" spans="1:30" hidden="1" x14ac:dyDescent="0.3">
      <c r="A60" s="137">
        <v>43</v>
      </c>
      <c r="B60" s="138" t="s">
        <v>132</v>
      </c>
      <c r="C60" s="138" t="s">
        <v>133</v>
      </c>
      <c r="D60" s="204" t="s">
        <v>125</v>
      </c>
      <c r="E60" s="204">
        <v>20</v>
      </c>
      <c r="F60" s="204">
        <f t="shared" si="3"/>
        <v>49728.57</v>
      </c>
      <c r="G60" s="204" t="s">
        <v>134</v>
      </c>
      <c r="H60" s="204">
        <v>1</v>
      </c>
      <c r="I60" s="204">
        <v>2.81</v>
      </c>
      <c r="J60" s="139">
        <f t="shared" si="4"/>
        <v>49728.57</v>
      </c>
      <c r="K60" s="197"/>
      <c r="L60" s="197"/>
      <c r="M60" s="197"/>
      <c r="N60" s="197">
        <f>F60*35%</f>
        <v>17404.999499999998</v>
      </c>
      <c r="O60" s="197"/>
      <c r="P60" s="197"/>
      <c r="Q60" s="197"/>
      <c r="R60" s="197"/>
      <c r="S60" s="197"/>
      <c r="T60" s="197"/>
      <c r="U60" s="197"/>
      <c r="V60" s="197"/>
      <c r="W60" s="197"/>
      <c r="X60" s="205"/>
      <c r="Y60" s="198"/>
      <c r="Z60" s="140">
        <v>4973</v>
      </c>
      <c r="AA60" s="140">
        <f t="shared" si="1"/>
        <v>22377.999499999998</v>
      </c>
      <c r="AB60" s="111">
        <f t="shared" si="2"/>
        <v>72106.569499999998</v>
      </c>
    </row>
    <row r="61" spans="1:30" hidden="1" x14ac:dyDescent="0.3">
      <c r="A61" s="137">
        <v>44</v>
      </c>
      <c r="B61" s="138" t="s">
        <v>135</v>
      </c>
      <c r="C61" s="138" t="s">
        <v>133</v>
      </c>
      <c r="D61" s="204" t="s">
        <v>125</v>
      </c>
      <c r="E61" s="204">
        <v>35</v>
      </c>
      <c r="F61" s="204">
        <f t="shared" si="3"/>
        <v>49728.57</v>
      </c>
      <c r="G61" s="204" t="s">
        <v>134</v>
      </c>
      <c r="H61" s="204">
        <v>1</v>
      </c>
      <c r="I61" s="204">
        <v>2.81</v>
      </c>
      <c r="J61" s="139">
        <f t="shared" si="4"/>
        <v>49728.57</v>
      </c>
      <c r="K61" s="204"/>
      <c r="L61" s="204"/>
      <c r="M61" s="204"/>
      <c r="N61" s="197">
        <f>F61*35%</f>
        <v>17404.999499999998</v>
      </c>
      <c r="O61" s="197"/>
      <c r="P61" s="197"/>
      <c r="Q61" s="197"/>
      <c r="R61" s="197"/>
      <c r="S61" s="197"/>
      <c r="T61" s="197"/>
      <c r="U61" s="197"/>
      <c r="V61" s="197"/>
      <c r="W61" s="204"/>
      <c r="X61" s="206"/>
      <c r="Y61" s="199"/>
      <c r="Z61" s="140">
        <v>4973</v>
      </c>
      <c r="AA61" s="140">
        <f t="shared" si="1"/>
        <v>22377.999499999998</v>
      </c>
      <c r="AB61" s="111">
        <f t="shared" si="2"/>
        <v>72106.569499999998</v>
      </c>
    </row>
    <row r="62" spans="1:30" hidden="1" x14ac:dyDescent="0.3">
      <c r="A62" s="137">
        <v>45</v>
      </c>
      <c r="B62" s="138" t="s">
        <v>136</v>
      </c>
      <c r="C62" s="138" t="s">
        <v>133</v>
      </c>
      <c r="D62" s="204" t="s">
        <v>125</v>
      </c>
      <c r="E62" s="204">
        <v>20</v>
      </c>
      <c r="F62" s="204">
        <f t="shared" si="3"/>
        <v>49728.57</v>
      </c>
      <c r="G62" s="204" t="s">
        <v>134</v>
      </c>
      <c r="H62" s="204">
        <v>1</v>
      </c>
      <c r="I62" s="204">
        <v>2.81</v>
      </c>
      <c r="J62" s="139">
        <f t="shared" si="4"/>
        <v>49728.57</v>
      </c>
      <c r="K62" s="204"/>
      <c r="L62" s="204"/>
      <c r="M62" s="204"/>
      <c r="N62" s="197">
        <f>F62*35%</f>
        <v>17404.999499999998</v>
      </c>
      <c r="O62" s="197"/>
      <c r="P62" s="197"/>
      <c r="Q62" s="197"/>
      <c r="R62" s="197"/>
      <c r="S62" s="197"/>
      <c r="T62" s="197"/>
      <c r="U62" s="197"/>
      <c r="V62" s="197"/>
      <c r="W62" s="204"/>
      <c r="X62" s="206"/>
      <c r="Y62" s="199"/>
      <c r="Z62" s="140">
        <v>4973</v>
      </c>
      <c r="AA62" s="140">
        <f t="shared" si="1"/>
        <v>22377.999499999998</v>
      </c>
      <c r="AB62" s="111">
        <f t="shared" si="2"/>
        <v>72106.569499999998</v>
      </c>
    </row>
    <row r="63" spans="1:30" hidden="1" x14ac:dyDescent="0.3">
      <c r="A63" s="137">
        <v>46</v>
      </c>
      <c r="B63" s="138" t="s">
        <v>137</v>
      </c>
      <c r="C63" s="138" t="s">
        <v>138</v>
      </c>
      <c r="D63" s="204" t="s">
        <v>125</v>
      </c>
      <c r="E63" s="204">
        <v>20</v>
      </c>
      <c r="F63" s="204">
        <f t="shared" si="3"/>
        <v>49728.57</v>
      </c>
      <c r="G63" s="204" t="s">
        <v>134</v>
      </c>
      <c r="H63" s="204">
        <v>1</v>
      </c>
      <c r="I63" s="204">
        <v>2.81</v>
      </c>
      <c r="J63" s="139">
        <f t="shared" si="4"/>
        <v>49728.57</v>
      </c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6"/>
      <c r="Y63" s="199"/>
      <c r="Z63" s="140">
        <v>4973</v>
      </c>
      <c r="AA63" s="140">
        <f t="shared" si="1"/>
        <v>4973</v>
      </c>
      <c r="AB63" s="111">
        <f t="shared" si="2"/>
        <v>54701.57</v>
      </c>
    </row>
    <row r="64" spans="1:30" hidden="1" x14ac:dyDescent="0.3">
      <c r="A64" s="137">
        <v>47</v>
      </c>
      <c r="B64" s="138" t="s">
        <v>139</v>
      </c>
      <c r="C64" s="138" t="s">
        <v>138</v>
      </c>
      <c r="D64" s="204" t="s">
        <v>125</v>
      </c>
      <c r="E64" s="204">
        <v>30</v>
      </c>
      <c r="F64" s="204">
        <f t="shared" si="3"/>
        <v>49728.57</v>
      </c>
      <c r="G64" s="204" t="s">
        <v>134</v>
      </c>
      <c r="H64" s="204">
        <v>1</v>
      </c>
      <c r="I64" s="204">
        <v>2.81</v>
      </c>
      <c r="J64" s="139">
        <f t="shared" si="4"/>
        <v>49728.57</v>
      </c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6"/>
      <c r="Y64" s="199"/>
      <c r="Z64" s="140">
        <v>4973</v>
      </c>
      <c r="AA64" s="140">
        <f t="shared" si="1"/>
        <v>4973</v>
      </c>
      <c r="AB64" s="111">
        <f t="shared" si="2"/>
        <v>54701.57</v>
      </c>
    </row>
    <row r="65" spans="1:28" hidden="1" x14ac:dyDescent="0.3">
      <c r="A65" s="137">
        <v>48</v>
      </c>
      <c r="B65" s="138" t="s">
        <v>140</v>
      </c>
      <c r="C65" s="138" t="s">
        <v>138</v>
      </c>
      <c r="D65" s="204" t="s">
        <v>125</v>
      </c>
      <c r="E65" s="204">
        <v>20</v>
      </c>
      <c r="F65" s="204">
        <f t="shared" si="3"/>
        <v>49728.57</v>
      </c>
      <c r="G65" s="204" t="s">
        <v>134</v>
      </c>
      <c r="H65" s="204">
        <v>1</v>
      </c>
      <c r="I65" s="204">
        <v>2.81</v>
      </c>
      <c r="J65" s="139">
        <f t="shared" si="4"/>
        <v>49728.57</v>
      </c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6"/>
      <c r="Y65" s="199"/>
      <c r="Z65" s="140">
        <v>4973</v>
      </c>
      <c r="AA65" s="140">
        <f t="shared" si="1"/>
        <v>4973</v>
      </c>
      <c r="AB65" s="111">
        <f t="shared" si="2"/>
        <v>54701.57</v>
      </c>
    </row>
    <row r="66" spans="1:28" hidden="1" x14ac:dyDescent="0.3">
      <c r="A66" s="137">
        <v>49</v>
      </c>
      <c r="B66" s="138" t="s">
        <v>141</v>
      </c>
      <c r="C66" s="138" t="s">
        <v>138</v>
      </c>
      <c r="D66" s="204" t="s">
        <v>125</v>
      </c>
      <c r="E66" s="204">
        <v>12</v>
      </c>
      <c r="F66" s="204">
        <f t="shared" si="3"/>
        <v>49728.57</v>
      </c>
      <c r="G66" s="204" t="s">
        <v>134</v>
      </c>
      <c r="H66" s="204">
        <v>1</v>
      </c>
      <c r="I66" s="204">
        <v>2.81</v>
      </c>
      <c r="J66" s="139">
        <f t="shared" si="4"/>
        <v>49728.57</v>
      </c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6"/>
      <c r="Y66" s="199"/>
      <c r="Z66" s="140">
        <v>4973</v>
      </c>
      <c r="AA66" s="140">
        <f t="shared" si="1"/>
        <v>4973</v>
      </c>
      <c r="AB66" s="111">
        <f t="shared" si="2"/>
        <v>54701.57</v>
      </c>
    </row>
    <row r="67" spans="1:28" hidden="1" x14ac:dyDescent="0.3">
      <c r="A67" s="137">
        <v>50</v>
      </c>
      <c r="B67" s="138" t="s">
        <v>142</v>
      </c>
      <c r="C67" s="138" t="s">
        <v>143</v>
      </c>
      <c r="D67" s="204" t="s">
        <v>125</v>
      </c>
      <c r="E67" s="204">
        <v>12</v>
      </c>
      <c r="F67" s="204">
        <f t="shared" si="3"/>
        <v>49728.57</v>
      </c>
      <c r="G67" s="204" t="s">
        <v>134</v>
      </c>
      <c r="H67" s="204">
        <v>1.5</v>
      </c>
      <c r="I67" s="204">
        <v>2.81</v>
      </c>
      <c r="J67" s="139">
        <f>F67*1.5</f>
        <v>74592.854999999996</v>
      </c>
      <c r="K67" s="204"/>
      <c r="L67" s="143">
        <f>17697*30%</f>
        <v>5309.0999999999995</v>
      </c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6"/>
      <c r="Y67" s="199"/>
      <c r="Z67" s="140">
        <v>4973</v>
      </c>
      <c r="AA67" s="140">
        <f t="shared" si="1"/>
        <v>10282.099999999999</v>
      </c>
      <c r="AB67" s="111">
        <f t="shared" si="2"/>
        <v>84874.954999999987</v>
      </c>
    </row>
    <row r="68" spans="1:28" hidden="1" x14ac:dyDescent="0.3">
      <c r="A68" s="137">
        <v>51</v>
      </c>
      <c r="B68" s="138" t="s">
        <v>144</v>
      </c>
      <c r="C68" s="138" t="s">
        <v>143</v>
      </c>
      <c r="D68" s="204" t="s">
        <v>125</v>
      </c>
      <c r="E68" s="204">
        <v>10</v>
      </c>
      <c r="F68" s="204">
        <f t="shared" si="3"/>
        <v>49728.57</v>
      </c>
      <c r="G68" s="204" t="s">
        <v>134</v>
      </c>
      <c r="H68" s="204">
        <v>1.5</v>
      </c>
      <c r="I68" s="204">
        <v>2.81</v>
      </c>
      <c r="J68" s="139">
        <f>F68*1.5</f>
        <v>74592.854999999996</v>
      </c>
      <c r="K68" s="204"/>
      <c r="L68" s="143">
        <f t="shared" ref="L68:L78" si="10">17697*30%</f>
        <v>5309.0999999999995</v>
      </c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6"/>
      <c r="Y68" s="199"/>
      <c r="Z68" s="140">
        <v>4973</v>
      </c>
      <c r="AA68" s="140">
        <f t="shared" si="1"/>
        <v>10282.099999999999</v>
      </c>
      <c r="AB68" s="111">
        <f t="shared" si="2"/>
        <v>84874.954999999987</v>
      </c>
    </row>
    <row r="69" spans="1:28" hidden="1" x14ac:dyDescent="0.3">
      <c r="A69" s="137">
        <v>52</v>
      </c>
      <c r="B69" s="138" t="s">
        <v>145</v>
      </c>
      <c r="C69" s="138" t="s">
        <v>143</v>
      </c>
      <c r="D69" s="204" t="s">
        <v>125</v>
      </c>
      <c r="E69" s="204">
        <v>20</v>
      </c>
      <c r="F69" s="204">
        <f t="shared" si="3"/>
        <v>49728.57</v>
      </c>
      <c r="G69" s="204" t="s">
        <v>134</v>
      </c>
      <c r="H69" s="204">
        <v>1.5</v>
      </c>
      <c r="I69" s="204">
        <v>2.81</v>
      </c>
      <c r="J69" s="139">
        <f>F69*1.5</f>
        <v>74592.854999999996</v>
      </c>
      <c r="K69" s="204"/>
      <c r="L69" s="143">
        <f t="shared" si="10"/>
        <v>5309.0999999999995</v>
      </c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6"/>
      <c r="Y69" s="199"/>
      <c r="Z69" s="140">
        <v>4973</v>
      </c>
      <c r="AA69" s="140">
        <f t="shared" si="1"/>
        <v>10282.099999999999</v>
      </c>
      <c r="AB69" s="111">
        <f t="shared" si="2"/>
        <v>84874.954999999987</v>
      </c>
    </row>
    <row r="70" spans="1:28" hidden="1" x14ac:dyDescent="0.3">
      <c r="A70" s="137">
        <v>53</v>
      </c>
      <c r="B70" s="138" t="s">
        <v>146</v>
      </c>
      <c r="C70" s="138" t="s">
        <v>143</v>
      </c>
      <c r="D70" s="204" t="s">
        <v>125</v>
      </c>
      <c r="E70" s="204">
        <v>2</v>
      </c>
      <c r="F70" s="204">
        <f t="shared" si="3"/>
        <v>49728.57</v>
      </c>
      <c r="G70" s="204" t="s">
        <v>134</v>
      </c>
      <c r="H70" s="204">
        <v>1.5</v>
      </c>
      <c r="I70" s="204">
        <v>2.81</v>
      </c>
      <c r="J70" s="139">
        <f t="shared" ref="J70:J79" si="11">F70*1.5</f>
        <v>74592.854999999996</v>
      </c>
      <c r="K70" s="204"/>
      <c r="L70" s="143">
        <f t="shared" si="10"/>
        <v>5309.0999999999995</v>
      </c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6"/>
      <c r="Y70" s="199"/>
      <c r="Z70" s="140">
        <v>4973</v>
      </c>
      <c r="AA70" s="140">
        <f t="shared" si="1"/>
        <v>10282.099999999999</v>
      </c>
      <c r="AB70" s="111">
        <f t="shared" si="2"/>
        <v>84874.954999999987</v>
      </c>
    </row>
    <row r="71" spans="1:28" hidden="1" x14ac:dyDescent="0.3">
      <c r="A71" s="137">
        <v>54</v>
      </c>
      <c r="B71" s="138" t="s">
        <v>147</v>
      </c>
      <c r="C71" s="138" t="s">
        <v>143</v>
      </c>
      <c r="D71" s="204" t="s">
        <v>125</v>
      </c>
      <c r="E71" s="204">
        <v>3</v>
      </c>
      <c r="F71" s="204">
        <f t="shared" si="3"/>
        <v>49728.57</v>
      </c>
      <c r="G71" s="204" t="s">
        <v>134</v>
      </c>
      <c r="H71" s="204">
        <v>1.5</v>
      </c>
      <c r="I71" s="204">
        <v>2.81</v>
      </c>
      <c r="J71" s="139">
        <f t="shared" si="11"/>
        <v>74592.854999999996</v>
      </c>
      <c r="K71" s="204"/>
      <c r="L71" s="143">
        <f t="shared" si="10"/>
        <v>5309.0999999999995</v>
      </c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6"/>
      <c r="Y71" s="199"/>
      <c r="Z71" s="140">
        <v>4973</v>
      </c>
      <c r="AA71" s="140">
        <f t="shared" si="1"/>
        <v>10282.099999999999</v>
      </c>
      <c r="AB71" s="111">
        <f t="shared" si="2"/>
        <v>84874.954999999987</v>
      </c>
    </row>
    <row r="72" spans="1:28" hidden="1" x14ac:dyDescent="0.3">
      <c r="A72" s="137">
        <v>55</v>
      </c>
      <c r="B72" s="138" t="s">
        <v>148</v>
      </c>
      <c r="C72" s="138" t="s">
        <v>143</v>
      </c>
      <c r="D72" s="204" t="s">
        <v>125</v>
      </c>
      <c r="E72" s="204">
        <v>3</v>
      </c>
      <c r="F72" s="204">
        <f t="shared" si="3"/>
        <v>49728.57</v>
      </c>
      <c r="G72" s="204" t="s">
        <v>134</v>
      </c>
      <c r="H72" s="204">
        <v>1.5</v>
      </c>
      <c r="I72" s="204">
        <v>2.81</v>
      </c>
      <c r="J72" s="139">
        <f t="shared" si="11"/>
        <v>74592.854999999996</v>
      </c>
      <c r="K72" s="204"/>
      <c r="L72" s="143">
        <f t="shared" si="10"/>
        <v>5309.0999999999995</v>
      </c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6"/>
      <c r="Y72" s="199"/>
      <c r="Z72" s="140">
        <v>4973</v>
      </c>
      <c r="AA72" s="140">
        <f t="shared" si="1"/>
        <v>10282.099999999999</v>
      </c>
      <c r="AB72" s="111">
        <f t="shared" si="2"/>
        <v>84874.954999999987</v>
      </c>
    </row>
    <row r="73" spans="1:28" hidden="1" x14ac:dyDescent="0.3">
      <c r="A73" s="137">
        <v>56</v>
      </c>
      <c r="B73" s="138" t="s">
        <v>149</v>
      </c>
      <c r="C73" s="138" t="s">
        <v>143</v>
      </c>
      <c r="D73" s="204" t="s">
        <v>125</v>
      </c>
      <c r="E73" s="204">
        <v>5</v>
      </c>
      <c r="F73" s="204">
        <f t="shared" si="3"/>
        <v>49728.57</v>
      </c>
      <c r="G73" s="204" t="s">
        <v>134</v>
      </c>
      <c r="H73" s="204">
        <v>1.5</v>
      </c>
      <c r="I73" s="204">
        <v>2.81</v>
      </c>
      <c r="J73" s="139">
        <f t="shared" si="11"/>
        <v>74592.854999999996</v>
      </c>
      <c r="K73" s="204"/>
      <c r="L73" s="143">
        <f t="shared" si="10"/>
        <v>5309.0999999999995</v>
      </c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6"/>
      <c r="Y73" s="199"/>
      <c r="Z73" s="140">
        <v>4973</v>
      </c>
      <c r="AA73" s="140">
        <f t="shared" si="1"/>
        <v>10282.099999999999</v>
      </c>
      <c r="AB73" s="111">
        <f t="shared" si="2"/>
        <v>84874.954999999987</v>
      </c>
    </row>
    <row r="74" spans="1:28" hidden="1" x14ac:dyDescent="0.3">
      <c r="A74" s="137">
        <v>57</v>
      </c>
      <c r="B74" s="138" t="s">
        <v>150</v>
      </c>
      <c r="C74" s="138" t="s">
        <v>143</v>
      </c>
      <c r="D74" s="204" t="s">
        <v>125</v>
      </c>
      <c r="E74" s="204">
        <v>6</v>
      </c>
      <c r="F74" s="204">
        <f t="shared" si="3"/>
        <v>49728.57</v>
      </c>
      <c r="G74" s="204" t="s">
        <v>134</v>
      </c>
      <c r="H74" s="204">
        <v>1.5</v>
      </c>
      <c r="I74" s="204">
        <v>2.81</v>
      </c>
      <c r="J74" s="139">
        <f t="shared" si="11"/>
        <v>74592.854999999996</v>
      </c>
      <c r="K74" s="204"/>
      <c r="L74" s="143">
        <f t="shared" si="10"/>
        <v>5309.0999999999995</v>
      </c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6"/>
      <c r="Y74" s="199"/>
      <c r="Z74" s="140">
        <v>4973</v>
      </c>
      <c r="AA74" s="140">
        <f t="shared" si="1"/>
        <v>10282.099999999999</v>
      </c>
      <c r="AB74" s="111">
        <f t="shared" si="2"/>
        <v>84874.954999999987</v>
      </c>
    </row>
    <row r="75" spans="1:28" hidden="1" x14ac:dyDescent="0.3">
      <c r="A75" s="137">
        <v>58</v>
      </c>
      <c r="B75" s="138" t="s">
        <v>151</v>
      </c>
      <c r="C75" s="138" t="s">
        <v>143</v>
      </c>
      <c r="D75" s="204" t="s">
        <v>125</v>
      </c>
      <c r="E75" s="204">
        <v>10</v>
      </c>
      <c r="F75" s="204">
        <f t="shared" si="3"/>
        <v>49728.57</v>
      </c>
      <c r="G75" s="204" t="s">
        <v>134</v>
      </c>
      <c r="H75" s="204">
        <v>1.5</v>
      </c>
      <c r="I75" s="204">
        <v>2.81</v>
      </c>
      <c r="J75" s="139">
        <f t="shared" si="11"/>
        <v>74592.854999999996</v>
      </c>
      <c r="K75" s="204"/>
      <c r="L75" s="143">
        <f t="shared" si="10"/>
        <v>5309.0999999999995</v>
      </c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6"/>
      <c r="Y75" s="199"/>
      <c r="Z75" s="140">
        <v>4973</v>
      </c>
      <c r="AA75" s="140">
        <f t="shared" si="1"/>
        <v>10282.099999999999</v>
      </c>
      <c r="AB75" s="111">
        <f t="shared" si="2"/>
        <v>84874.954999999987</v>
      </c>
    </row>
    <row r="76" spans="1:28" hidden="1" x14ac:dyDescent="0.3">
      <c r="A76" s="137">
        <v>59</v>
      </c>
      <c r="B76" s="138" t="s">
        <v>152</v>
      </c>
      <c r="C76" s="138" t="s">
        <v>143</v>
      </c>
      <c r="D76" s="204" t="s">
        <v>125</v>
      </c>
      <c r="E76" s="204">
        <v>10</v>
      </c>
      <c r="F76" s="204">
        <f t="shared" si="3"/>
        <v>49728.57</v>
      </c>
      <c r="G76" s="204" t="s">
        <v>134</v>
      </c>
      <c r="H76" s="204">
        <v>1.5</v>
      </c>
      <c r="I76" s="204">
        <v>2.81</v>
      </c>
      <c r="J76" s="139">
        <f t="shared" si="11"/>
        <v>74592.854999999996</v>
      </c>
      <c r="K76" s="204"/>
      <c r="L76" s="143">
        <f t="shared" si="10"/>
        <v>5309.0999999999995</v>
      </c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6"/>
      <c r="Y76" s="199"/>
      <c r="Z76" s="140">
        <v>4973</v>
      </c>
      <c r="AA76" s="140">
        <f t="shared" si="1"/>
        <v>10282.099999999999</v>
      </c>
      <c r="AB76" s="111">
        <f t="shared" si="2"/>
        <v>84874.954999999987</v>
      </c>
    </row>
    <row r="77" spans="1:28" hidden="1" x14ac:dyDescent="0.3">
      <c r="A77" s="137">
        <v>60</v>
      </c>
      <c r="B77" s="138" t="s">
        <v>153</v>
      </c>
      <c r="C77" s="138" t="s">
        <v>143</v>
      </c>
      <c r="D77" s="204" t="s">
        <v>125</v>
      </c>
      <c r="E77" s="204">
        <v>20</v>
      </c>
      <c r="F77" s="204">
        <f t="shared" si="3"/>
        <v>49728.57</v>
      </c>
      <c r="G77" s="204" t="s">
        <v>134</v>
      </c>
      <c r="H77" s="204">
        <v>1.5</v>
      </c>
      <c r="I77" s="204">
        <v>2.81</v>
      </c>
      <c r="J77" s="139">
        <f t="shared" si="11"/>
        <v>74592.854999999996</v>
      </c>
      <c r="K77" s="197"/>
      <c r="L77" s="143">
        <f t="shared" si="10"/>
        <v>5309.0999999999995</v>
      </c>
      <c r="M77" s="197"/>
      <c r="N77" s="197"/>
      <c r="O77" s="197"/>
      <c r="P77" s="197"/>
      <c r="Q77" s="197"/>
      <c r="R77" s="197"/>
      <c r="S77" s="197"/>
      <c r="T77" s="197"/>
      <c r="U77" s="197"/>
      <c r="V77" s="197"/>
      <c r="W77" s="197"/>
      <c r="X77" s="205"/>
      <c r="Y77" s="198"/>
      <c r="Z77" s="140">
        <v>4973</v>
      </c>
      <c r="AA77" s="140">
        <f t="shared" si="1"/>
        <v>10282.099999999999</v>
      </c>
      <c r="AB77" s="111">
        <f t="shared" si="2"/>
        <v>84874.954999999987</v>
      </c>
    </row>
    <row r="78" spans="1:28" hidden="1" x14ac:dyDescent="0.3">
      <c r="A78" s="137">
        <v>61</v>
      </c>
      <c r="B78" s="138" t="s">
        <v>154</v>
      </c>
      <c r="C78" s="138" t="s">
        <v>143</v>
      </c>
      <c r="D78" s="204" t="s">
        <v>125</v>
      </c>
      <c r="E78" s="204">
        <v>15</v>
      </c>
      <c r="F78" s="204">
        <f t="shared" si="3"/>
        <v>49728.57</v>
      </c>
      <c r="G78" s="204" t="s">
        <v>134</v>
      </c>
      <c r="H78" s="204">
        <v>1</v>
      </c>
      <c r="I78" s="204">
        <v>2.81</v>
      </c>
      <c r="J78" s="139">
        <f t="shared" si="11"/>
        <v>74592.854999999996</v>
      </c>
      <c r="K78" s="197"/>
      <c r="L78" s="143">
        <f t="shared" si="10"/>
        <v>5309.0999999999995</v>
      </c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205"/>
      <c r="Y78" s="198"/>
      <c r="Z78" s="140">
        <v>4973</v>
      </c>
      <c r="AA78" s="140">
        <f t="shared" si="1"/>
        <v>10282.099999999999</v>
      </c>
      <c r="AB78" s="111">
        <f t="shared" si="2"/>
        <v>84874.954999999987</v>
      </c>
    </row>
    <row r="79" spans="1:28" hidden="1" x14ac:dyDescent="0.3">
      <c r="A79" s="137">
        <v>62</v>
      </c>
      <c r="B79" s="138" t="s">
        <v>155</v>
      </c>
      <c r="C79" s="138" t="s">
        <v>143</v>
      </c>
      <c r="D79" s="204" t="s">
        <v>125</v>
      </c>
      <c r="E79" s="204">
        <v>26</v>
      </c>
      <c r="F79" s="204">
        <f t="shared" si="3"/>
        <v>49728.57</v>
      </c>
      <c r="G79" s="204" t="s">
        <v>134</v>
      </c>
      <c r="H79" s="204">
        <v>1.5</v>
      </c>
      <c r="I79" s="204">
        <v>2.81</v>
      </c>
      <c r="J79" s="139">
        <f t="shared" si="11"/>
        <v>74592.854999999996</v>
      </c>
      <c r="K79" s="197"/>
      <c r="L79" s="143">
        <f>17697*30%</f>
        <v>5309.0999999999995</v>
      </c>
      <c r="M79" s="197"/>
      <c r="N79" s="197"/>
      <c r="O79" s="197"/>
      <c r="P79" s="197"/>
      <c r="Q79" s="197"/>
      <c r="R79" s="197"/>
      <c r="S79" s="197"/>
      <c r="T79" s="197"/>
      <c r="U79" s="197"/>
      <c r="V79" s="197"/>
      <c r="W79" s="197"/>
      <c r="X79" s="205"/>
      <c r="Y79" s="198"/>
      <c r="Z79" s="140">
        <v>4973</v>
      </c>
      <c r="AA79" s="140">
        <f t="shared" si="1"/>
        <v>10282.099999999999</v>
      </c>
      <c r="AB79" s="111">
        <f t="shared" si="2"/>
        <v>84874.954999999987</v>
      </c>
    </row>
    <row r="80" spans="1:28" hidden="1" x14ac:dyDescent="0.3">
      <c r="A80" s="137">
        <v>63</v>
      </c>
      <c r="B80" s="138" t="s">
        <v>156</v>
      </c>
      <c r="C80" s="138" t="s">
        <v>157</v>
      </c>
      <c r="D80" s="204" t="s">
        <v>125</v>
      </c>
      <c r="E80" s="204">
        <v>2</v>
      </c>
      <c r="F80" s="204">
        <f t="shared" si="3"/>
        <v>49020.69</v>
      </c>
      <c r="G80" s="204" t="s">
        <v>158</v>
      </c>
      <c r="H80" s="204">
        <v>1</v>
      </c>
      <c r="I80" s="204">
        <v>2.77</v>
      </c>
      <c r="J80" s="139">
        <f t="shared" si="4"/>
        <v>49020.69</v>
      </c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6"/>
      <c r="Y80" s="199"/>
      <c r="Z80" s="140">
        <f>J80*10%</f>
        <v>4902.0690000000004</v>
      </c>
      <c r="AA80" s="140">
        <f t="shared" si="1"/>
        <v>4902.0690000000004</v>
      </c>
      <c r="AB80" s="111">
        <f t="shared" si="2"/>
        <v>53922.759000000005</v>
      </c>
    </row>
    <row r="81" spans="1:28" hidden="1" x14ac:dyDescent="0.3">
      <c r="A81" s="137">
        <v>64</v>
      </c>
      <c r="B81" s="138" t="s">
        <v>131</v>
      </c>
      <c r="C81" s="138" t="s">
        <v>157</v>
      </c>
      <c r="D81" s="204" t="s">
        <v>125</v>
      </c>
      <c r="E81" s="204">
        <v>2</v>
      </c>
      <c r="F81" s="204">
        <f t="shared" si="3"/>
        <v>49020.69</v>
      </c>
      <c r="G81" s="204" t="s">
        <v>158</v>
      </c>
      <c r="H81" s="204">
        <v>1</v>
      </c>
      <c r="I81" s="204">
        <v>2.77</v>
      </c>
      <c r="J81" s="139">
        <f t="shared" si="4"/>
        <v>49020.69</v>
      </c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6"/>
      <c r="Y81" s="199"/>
      <c r="Z81" s="140">
        <f>J81*10%</f>
        <v>4902.0690000000004</v>
      </c>
      <c r="AA81" s="140">
        <f t="shared" ref="AA81:AA94" si="12">K81+L81+M81+N81+O81+W81+Z81+Q81+S81+V81</f>
        <v>4902.0690000000004</v>
      </c>
      <c r="AB81" s="111">
        <f t="shared" ref="AB81:AB94" si="13">J81+AA81</f>
        <v>53922.759000000005</v>
      </c>
    </row>
    <row r="82" spans="1:28" hidden="1" x14ac:dyDescent="0.3">
      <c r="A82" s="137">
        <v>65</v>
      </c>
      <c r="B82" s="138" t="s">
        <v>130</v>
      </c>
      <c r="C82" s="138" t="s">
        <v>157</v>
      </c>
      <c r="D82" s="204" t="s">
        <v>125</v>
      </c>
      <c r="E82" s="204">
        <v>10</v>
      </c>
      <c r="F82" s="204">
        <f t="shared" si="3"/>
        <v>49020.69</v>
      </c>
      <c r="G82" s="204" t="s">
        <v>158</v>
      </c>
      <c r="H82" s="204">
        <v>1</v>
      </c>
      <c r="I82" s="204">
        <v>2.77</v>
      </c>
      <c r="J82" s="139">
        <f t="shared" si="4"/>
        <v>49020.69</v>
      </c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6"/>
      <c r="Y82" s="199"/>
      <c r="Z82" s="140">
        <f>J82*10%</f>
        <v>4902.0690000000004</v>
      </c>
      <c r="AA82" s="140">
        <f t="shared" si="12"/>
        <v>4902.0690000000004</v>
      </c>
      <c r="AB82" s="111">
        <f t="shared" si="13"/>
        <v>53922.759000000005</v>
      </c>
    </row>
    <row r="83" spans="1:28" hidden="1" x14ac:dyDescent="0.3">
      <c r="A83" s="137">
        <v>66</v>
      </c>
      <c r="B83" s="138" t="s">
        <v>159</v>
      </c>
      <c r="C83" s="138" t="s">
        <v>143</v>
      </c>
      <c r="D83" s="204" t="s">
        <v>125</v>
      </c>
      <c r="E83" s="204">
        <v>18</v>
      </c>
      <c r="F83" s="204">
        <f t="shared" si="3"/>
        <v>49020.69</v>
      </c>
      <c r="G83" s="204" t="s">
        <v>158</v>
      </c>
      <c r="H83" s="204">
        <v>1.5</v>
      </c>
      <c r="I83" s="204">
        <v>2.77</v>
      </c>
      <c r="J83" s="139">
        <f t="shared" ref="J83:J88" si="14">F83*1.5</f>
        <v>73531.035000000003</v>
      </c>
      <c r="K83" s="144">
        <f t="shared" ref="K83:K88" si="15">17697*20%</f>
        <v>3539.4</v>
      </c>
      <c r="L83" s="197"/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205"/>
      <c r="Y83" s="198"/>
      <c r="Z83" s="140">
        <f t="shared" ref="Z83:Z94" si="16">F83*10%</f>
        <v>4902.0690000000004</v>
      </c>
      <c r="AA83" s="140">
        <f t="shared" si="12"/>
        <v>8441.469000000001</v>
      </c>
      <c r="AB83" s="111">
        <f t="shared" si="13"/>
        <v>81972.504000000001</v>
      </c>
    </row>
    <row r="84" spans="1:28" hidden="1" x14ac:dyDescent="0.3">
      <c r="A84" s="137">
        <v>67</v>
      </c>
      <c r="B84" s="138" t="s">
        <v>160</v>
      </c>
      <c r="C84" s="138" t="s">
        <v>143</v>
      </c>
      <c r="D84" s="204" t="s">
        <v>125</v>
      </c>
      <c r="E84" s="204">
        <v>12</v>
      </c>
      <c r="F84" s="204">
        <f t="shared" si="3"/>
        <v>49020.69</v>
      </c>
      <c r="G84" s="204" t="s">
        <v>158</v>
      </c>
      <c r="H84" s="204">
        <v>1.5</v>
      </c>
      <c r="I84" s="204">
        <v>2.77</v>
      </c>
      <c r="J84" s="139">
        <f t="shared" si="14"/>
        <v>73531.035000000003</v>
      </c>
      <c r="K84" s="144">
        <f t="shared" si="15"/>
        <v>3539.4</v>
      </c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205"/>
      <c r="Y84" s="198"/>
      <c r="Z84" s="140">
        <f t="shared" si="16"/>
        <v>4902.0690000000004</v>
      </c>
      <c r="AA84" s="140">
        <f t="shared" si="12"/>
        <v>8441.469000000001</v>
      </c>
      <c r="AB84" s="111">
        <f t="shared" si="13"/>
        <v>81972.504000000001</v>
      </c>
    </row>
    <row r="85" spans="1:28" hidden="1" x14ac:dyDescent="0.3">
      <c r="A85" s="137">
        <v>68</v>
      </c>
      <c r="B85" s="138" t="s">
        <v>161</v>
      </c>
      <c r="C85" s="138" t="s">
        <v>143</v>
      </c>
      <c r="D85" s="204" t="s">
        <v>125</v>
      </c>
      <c r="E85" s="204">
        <v>10</v>
      </c>
      <c r="F85" s="204">
        <f t="shared" si="3"/>
        <v>49020.69</v>
      </c>
      <c r="G85" s="204" t="s">
        <v>158</v>
      </c>
      <c r="H85" s="204">
        <v>1.5</v>
      </c>
      <c r="I85" s="204">
        <v>2.77</v>
      </c>
      <c r="J85" s="139">
        <f t="shared" si="14"/>
        <v>73531.035000000003</v>
      </c>
      <c r="K85" s="144">
        <f t="shared" si="15"/>
        <v>3539.4</v>
      </c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6"/>
      <c r="Y85" s="199"/>
      <c r="Z85" s="140">
        <f t="shared" si="16"/>
        <v>4902.0690000000004</v>
      </c>
      <c r="AA85" s="140">
        <f t="shared" si="12"/>
        <v>8441.469000000001</v>
      </c>
      <c r="AB85" s="111">
        <f t="shared" si="13"/>
        <v>81972.504000000001</v>
      </c>
    </row>
    <row r="86" spans="1:28" hidden="1" x14ac:dyDescent="0.3">
      <c r="A86" s="137">
        <v>69</v>
      </c>
      <c r="B86" s="138" t="s">
        <v>162</v>
      </c>
      <c r="C86" s="138" t="s">
        <v>143</v>
      </c>
      <c r="D86" s="204" t="s">
        <v>125</v>
      </c>
      <c r="E86" s="204">
        <v>6</v>
      </c>
      <c r="F86" s="204">
        <f t="shared" si="3"/>
        <v>49020.69</v>
      </c>
      <c r="G86" s="204" t="s">
        <v>158</v>
      </c>
      <c r="H86" s="204">
        <v>1.5</v>
      </c>
      <c r="I86" s="204">
        <v>2.77</v>
      </c>
      <c r="J86" s="139">
        <f t="shared" si="14"/>
        <v>73531.035000000003</v>
      </c>
      <c r="K86" s="144">
        <f t="shared" si="15"/>
        <v>3539.4</v>
      </c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6"/>
      <c r="Y86" s="199"/>
      <c r="Z86" s="140">
        <f t="shared" si="16"/>
        <v>4902.0690000000004</v>
      </c>
      <c r="AA86" s="140">
        <f t="shared" si="12"/>
        <v>8441.469000000001</v>
      </c>
      <c r="AB86" s="111">
        <f t="shared" si="13"/>
        <v>81972.504000000001</v>
      </c>
    </row>
    <row r="87" spans="1:28" hidden="1" x14ac:dyDescent="0.3">
      <c r="A87" s="137">
        <v>70</v>
      </c>
      <c r="B87" s="138" t="s">
        <v>163</v>
      </c>
      <c r="C87" s="138" t="s">
        <v>143</v>
      </c>
      <c r="D87" s="204" t="s">
        <v>125</v>
      </c>
      <c r="E87" s="204">
        <v>1</v>
      </c>
      <c r="F87" s="204">
        <f>I87*17697</f>
        <v>49020.69</v>
      </c>
      <c r="G87" s="204" t="s">
        <v>158</v>
      </c>
      <c r="H87" s="204">
        <v>1.5</v>
      </c>
      <c r="I87" s="204">
        <v>2.77</v>
      </c>
      <c r="J87" s="139">
        <f t="shared" si="14"/>
        <v>73531.035000000003</v>
      </c>
      <c r="K87" s="144">
        <f t="shared" si="15"/>
        <v>3539.4</v>
      </c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6"/>
      <c r="Y87" s="199"/>
      <c r="Z87" s="140">
        <f t="shared" si="16"/>
        <v>4902.0690000000004</v>
      </c>
      <c r="AA87" s="140">
        <f t="shared" si="12"/>
        <v>8441.469000000001</v>
      </c>
      <c r="AB87" s="111">
        <f t="shared" si="13"/>
        <v>81972.504000000001</v>
      </c>
    </row>
    <row r="88" spans="1:28" hidden="1" x14ac:dyDescent="0.3">
      <c r="A88" s="137">
        <v>71</v>
      </c>
      <c r="B88" s="138" t="s">
        <v>164</v>
      </c>
      <c r="C88" s="138" t="s">
        <v>143</v>
      </c>
      <c r="D88" s="204" t="s">
        <v>125</v>
      </c>
      <c r="E88" s="204">
        <v>1</v>
      </c>
      <c r="F88" s="204">
        <f>I88*17697</f>
        <v>49020.69</v>
      </c>
      <c r="G88" s="204" t="s">
        <v>158</v>
      </c>
      <c r="H88" s="204">
        <v>1.5</v>
      </c>
      <c r="I88" s="204">
        <v>2.77</v>
      </c>
      <c r="J88" s="139">
        <f t="shared" si="14"/>
        <v>73531.035000000003</v>
      </c>
      <c r="K88" s="144">
        <f t="shared" si="15"/>
        <v>3539.4</v>
      </c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6"/>
      <c r="Y88" s="199"/>
      <c r="Z88" s="140">
        <f t="shared" si="16"/>
        <v>4902.0690000000004</v>
      </c>
      <c r="AA88" s="140">
        <f t="shared" si="12"/>
        <v>8441.469000000001</v>
      </c>
      <c r="AB88" s="111">
        <f t="shared" si="13"/>
        <v>81972.504000000001</v>
      </c>
    </row>
    <row r="89" spans="1:28" hidden="1" x14ac:dyDescent="0.3">
      <c r="A89" s="137">
        <v>72</v>
      </c>
      <c r="B89" s="138" t="s">
        <v>165</v>
      </c>
      <c r="C89" s="138" t="s">
        <v>166</v>
      </c>
      <c r="D89" s="204" t="s">
        <v>125</v>
      </c>
      <c r="E89" s="204">
        <v>1</v>
      </c>
      <c r="F89" s="204">
        <f t="shared" ref="F89:F94" si="17">I89*17697</f>
        <v>49020.69</v>
      </c>
      <c r="G89" s="204" t="s">
        <v>158</v>
      </c>
      <c r="H89" s="204">
        <v>1</v>
      </c>
      <c r="I89" s="204">
        <v>2.77</v>
      </c>
      <c r="J89" s="139">
        <f>F89</f>
        <v>49020.69</v>
      </c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205"/>
      <c r="Y89" s="198"/>
      <c r="Z89" s="140">
        <f t="shared" si="16"/>
        <v>4902.0690000000004</v>
      </c>
      <c r="AA89" s="140">
        <f t="shared" si="12"/>
        <v>4902.0690000000004</v>
      </c>
      <c r="AB89" s="111">
        <f t="shared" si="13"/>
        <v>53922.759000000005</v>
      </c>
    </row>
    <row r="90" spans="1:28" hidden="1" x14ac:dyDescent="0.3">
      <c r="A90" s="137">
        <v>73</v>
      </c>
      <c r="B90" s="138" t="s">
        <v>167</v>
      </c>
      <c r="C90" s="138" t="s">
        <v>166</v>
      </c>
      <c r="D90" s="204" t="s">
        <v>125</v>
      </c>
      <c r="E90" s="204">
        <v>1</v>
      </c>
      <c r="F90" s="204">
        <f t="shared" si="17"/>
        <v>49020.69</v>
      </c>
      <c r="G90" s="204" t="s">
        <v>158</v>
      </c>
      <c r="H90" s="204">
        <v>1</v>
      </c>
      <c r="I90" s="204">
        <v>2.77</v>
      </c>
      <c r="J90" s="139">
        <f>F90</f>
        <v>49020.69</v>
      </c>
      <c r="K90" s="197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205"/>
      <c r="Y90" s="198"/>
      <c r="Z90" s="140">
        <f t="shared" si="16"/>
        <v>4902.0690000000004</v>
      </c>
      <c r="AA90" s="140">
        <f t="shared" si="12"/>
        <v>4902.0690000000004</v>
      </c>
      <c r="AB90" s="111">
        <f t="shared" si="13"/>
        <v>53922.759000000005</v>
      </c>
    </row>
    <row r="91" spans="1:28" hidden="1" x14ac:dyDescent="0.3">
      <c r="A91" s="137">
        <v>74</v>
      </c>
      <c r="B91" s="138" t="s">
        <v>168</v>
      </c>
      <c r="C91" s="138" t="s">
        <v>166</v>
      </c>
      <c r="D91" s="204" t="s">
        <v>125</v>
      </c>
      <c r="E91" s="204">
        <v>1</v>
      </c>
      <c r="F91" s="204">
        <f t="shared" si="17"/>
        <v>49020.69</v>
      </c>
      <c r="G91" s="204" t="s">
        <v>158</v>
      </c>
      <c r="H91" s="204">
        <v>1</v>
      </c>
      <c r="I91" s="204">
        <v>2.77</v>
      </c>
      <c r="J91" s="139">
        <f>F91</f>
        <v>49020.69</v>
      </c>
      <c r="K91" s="197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205"/>
      <c r="Y91" s="198"/>
      <c r="Z91" s="140">
        <f t="shared" si="16"/>
        <v>4902.0690000000004</v>
      </c>
      <c r="AA91" s="140">
        <f t="shared" si="12"/>
        <v>4902.0690000000004</v>
      </c>
      <c r="AB91" s="111">
        <f t="shared" si="13"/>
        <v>53922.759000000005</v>
      </c>
    </row>
    <row r="92" spans="1:28" hidden="1" x14ac:dyDescent="0.3">
      <c r="A92" s="137">
        <v>75</v>
      </c>
      <c r="B92" s="138" t="s">
        <v>169</v>
      </c>
      <c r="C92" s="138" t="s">
        <v>166</v>
      </c>
      <c r="D92" s="204" t="s">
        <v>125</v>
      </c>
      <c r="E92" s="204">
        <v>1</v>
      </c>
      <c r="F92" s="204">
        <f t="shared" si="17"/>
        <v>49020.69</v>
      </c>
      <c r="G92" s="204" t="s">
        <v>158</v>
      </c>
      <c r="H92" s="204">
        <v>1</v>
      </c>
      <c r="I92" s="204">
        <v>2.77</v>
      </c>
      <c r="J92" s="139">
        <f>F92</f>
        <v>49020.69</v>
      </c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205"/>
      <c r="Y92" s="198"/>
      <c r="Z92" s="140">
        <f t="shared" si="16"/>
        <v>4902.0690000000004</v>
      </c>
      <c r="AA92" s="140">
        <f t="shared" si="12"/>
        <v>4902.0690000000004</v>
      </c>
      <c r="AB92" s="111">
        <f t="shared" si="13"/>
        <v>53922.759000000005</v>
      </c>
    </row>
    <row r="93" spans="1:28" hidden="1" x14ac:dyDescent="0.3">
      <c r="A93" s="137">
        <v>76</v>
      </c>
      <c r="B93" s="138" t="s">
        <v>169</v>
      </c>
      <c r="C93" s="138" t="s">
        <v>143</v>
      </c>
      <c r="D93" s="204" t="s">
        <v>125</v>
      </c>
      <c r="E93" s="204">
        <v>1</v>
      </c>
      <c r="F93" s="204">
        <f t="shared" si="17"/>
        <v>49020.69</v>
      </c>
      <c r="G93" s="204" t="s">
        <v>158</v>
      </c>
      <c r="H93" s="204">
        <v>1.5</v>
      </c>
      <c r="I93" s="204">
        <v>2.77</v>
      </c>
      <c r="J93" s="139">
        <f>F93</f>
        <v>49020.69</v>
      </c>
      <c r="K93" s="197">
        <v>5309</v>
      </c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205"/>
      <c r="Y93" s="198"/>
      <c r="Z93" s="140">
        <f t="shared" si="16"/>
        <v>4902.0690000000004</v>
      </c>
      <c r="AA93" s="140">
        <f t="shared" si="12"/>
        <v>10211.069</v>
      </c>
      <c r="AB93" s="111">
        <f t="shared" si="13"/>
        <v>59231.759000000005</v>
      </c>
    </row>
    <row r="94" spans="1:28" hidden="1" x14ac:dyDescent="0.3">
      <c r="A94" s="137">
        <v>77</v>
      </c>
      <c r="B94" s="138" t="s">
        <v>169</v>
      </c>
      <c r="C94" s="138" t="s">
        <v>143</v>
      </c>
      <c r="D94" s="204" t="s">
        <v>125</v>
      </c>
      <c r="E94" s="204">
        <v>1</v>
      </c>
      <c r="F94" s="204">
        <f t="shared" si="17"/>
        <v>49020.69</v>
      </c>
      <c r="G94" s="204" t="s">
        <v>158</v>
      </c>
      <c r="H94" s="204">
        <v>1.25</v>
      </c>
      <c r="I94" s="204">
        <v>2.77</v>
      </c>
      <c r="J94" s="139">
        <f>F94*1.25</f>
        <v>61275.862500000003</v>
      </c>
      <c r="K94" s="197">
        <v>4424</v>
      </c>
      <c r="L94" s="197"/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205"/>
      <c r="Y94" s="198"/>
      <c r="Z94" s="140">
        <f t="shared" si="16"/>
        <v>4902.0690000000004</v>
      </c>
      <c r="AA94" s="140">
        <f t="shared" si="12"/>
        <v>9326.0689999999995</v>
      </c>
      <c r="AB94" s="111">
        <f t="shared" si="13"/>
        <v>70601.931500000006</v>
      </c>
    </row>
    <row r="95" spans="1:28" s="116" customFormat="1" ht="15.75" hidden="1" x14ac:dyDescent="0.25">
      <c r="A95" s="104"/>
      <c r="B95" s="105" t="s">
        <v>170</v>
      </c>
      <c r="C95" s="106"/>
      <c r="D95" s="107"/>
      <c r="E95" s="107"/>
      <c r="F95" s="108" t="s">
        <v>187</v>
      </c>
      <c r="G95" s="108"/>
      <c r="H95" s="109">
        <f>SUM(H17:H94)</f>
        <v>78.75</v>
      </c>
      <c r="I95" s="110"/>
      <c r="J95" s="111">
        <f t="shared" ref="J95:Z95" si="18">SUM(J17:J94)</f>
        <v>4781950.6125000017</v>
      </c>
      <c r="K95" s="112">
        <f t="shared" si="18"/>
        <v>30969.4</v>
      </c>
      <c r="L95" s="112">
        <f t="shared" si="18"/>
        <v>92907.300000000017</v>
      </c>
      <c r="M95" s="112">
        <f t="shared" si="18"/>
        <v>21237</v>
      </c>
      <c r="N95" s="112">
        <f t="shared" si="18"/>
        <v>52214.998499999994</v>
      </c>
      <c r="O95" s="112">
        <f t="shared" si="18"/>
        <v>309055.98374999996</v>
      </c>
      <c r="P95" s="112"/>
      <c r="Q95" s="113">
        <f t="shared" si="18"/>
        <v>29598.232500000002</v>
      </c>
      <c r="R95" s="113">
        <f t="shared" si="18"/>
        <v>0</v>
      </c>
      <c r="S95" s="113">
        <f t="shared" si="18"/>
        <v>9273.228000000001</v>
      </c>
      <c r="T95" s="113"/>
      <c r="U95" s="113"/>
      <c r="V95" s="113">
        <f t="shared" si="18"/>
        <v>37092.912000000004</v>
      </c>
      <c r="W95" s="112">
        <f t="shared" si="18"/>
        <v>0</v>
      </c>
      <c r="X95" s="112"/>
      <c r="Y95" s="112"/>
      <c r="Z95" s="108">
        <f t="shared" si="18"/>
        <v>357553.22350000031</v>
      </c>
      <c r="AA95" s="114">
        <f>SUM(AA17:AA94)</f>
        <v>939902.27825000009</v>
      </c>
      <c r="AB95" s="115">
        <f>SUM(AB17:AB94)</f>
        <v>5721852.8907499975</v>
      </c>
    </row>
    <row r="96" spans="1:28" s="125" customFormat="1" ht="15.75" hidden="1" x14ac:dyDescent="0.25">
      <c r="A96" s="296"/>
      <c r="B96" s="117" t="s">
        <v>171</v>
      </c>
      <c r="C96" s="118"/>
      <c r="D96" s="118"/>
      <c r="E96" s="118"/>
      <c r="F96" s="118"/>
      <c r="G96" s="119"/>
      <c r="H96" s="120">
        <v>1</v>
      </c>
      <c r="I96" s="121"/>
      <c r="J96" s="122">
        <v>55284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4"/>
      <c r="AB96" s="122">
        <f>J96*5</f>
        <v>276420</v>
      </c>
    </row>
    <row r="97" spans="1:30" s="125" customFormat="1" ht="15.75" hidden="1" x14ac:dyDescent="0.25">
      <c r="A97" s="297"/>
      <c r="B97" s="126" t="s">
        <v>172</v>
      </c>
      <c r="C97" s="127"/>
      <c r="D97" s="127"/>
      <c r="E97" s="127"/>
      <c r="F97" s="127"/>
      <c r="G97" s="128"/>
      <c r="H97" s="129">
        <v>4</v>
      </c>
      <c r="I97" s="130"/>
      <c r="J97" s="131">
        <v>215692</v>
      </c>
      <c r="K97" s="128"/>
      <c r="L97" s="128"/>
      <c r="M97" s="128"/>
      <c r="N97" s="128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28"/>
      <c r="AB97" s="122">
        <f>J97*5</f>
        <v>1078460</v>
      </c>
    </row>
    <row r="98" spans="1:30" hidden="1" x14ac:dyDescent="0.3">
      <c r="A98" s="298"/>
      <c r="B98" s="145"/>
      <c r="C98" s="134"/>
      <c r="D98" s="134"/>
      <c r="E98" s="134"/>
      <c r="F98" s="134"/>
      <c r="G98" s="146"/>
      <c r="H98" s="147"/>
      <c r="I98" s="148"/>
      <c r="J98" s="149"/>
      <c r="K98" s="146"/>
      <c r="L98" s="150"/>
      <c r="M98" s="146"/>
      <c r="N98" s="146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  <c r="AA98" s="146"/>
      <c r="AB98" s="163"/>
    </row>
    <row r="99" spans="1:30" hidden="1" x14ac:dyDescent="0.3">
      <c r="A99" s="125"/>
      <c r="B99" s="135"/>
      <c r="C99" s="135"/>
      <c r="D99" s="135"/>
      <c r="E99" s="135"/>
      <c r="F99" s="135"/>
      <c r="G99" s="135"/>
      <c r="H99" s="152"/>
      <c r="I99" s="153"/>
      <c r="J99" s="135"/>
      <c r="K99" s="135"/>
      <c r="L99" s="154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54"/>
      <c r="AC99" s="102"/>
    </row>
    <row r="100" spans="1:30" hidden="1" x14ac:dyDescent="0.3">
      <c r="A100" s="125"/>
      <c r="B100" s="125"/>
      <c r="C100" s="125"/>
      <c r="E100" s="125"/>
      <c r="F100" s="125"/>
      <c r="G100" s="125"/>
      <c r="H100" s="155"/>
      <c r="I100" s="156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62"/>
      <c r="AD100" s="103"/>
    </row>
    <row r="101" spans="1:30" hidden="1" x14ac:dyDescent="0.3">
      <c r="A101" s="125"/>
      <c r="B101" s="125"/>
      <c r="C101" s="136" t="s">
        <v>173</v>
      </c>
      <c r="D101" s="136"/>
      <c r="E101" s="136"/>
      <c r="F101" s="136"/>
      <c r="G101" s="136"/>
      <c r="H101" s="136"/>
      <c r="I101" s="136"/>
      <c r="J101" s="136"/>
      <c r="K101" s="157" t="s">
        <v>27</v>
      </c>
      <c r="L101" s="136"/>
      <c r="M101" s="136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16"/>
    </row>
    <row r="102" spans="1:30" hidden="1" x14ac:dyDescent="0.3">
      <c r="A102" s="125"/>
      <c r="B102" s="125"/>
      <c r="C102" s="136"/>
      <c r="D102" s="136"/>
      <c r="E102" s="136"/>
      <c r="F102" s="136"/>
      <c r="G102" s="136"/>
      <c r="H102" s="136"/>
      <c r="I102" s="136"/>
      <c r="J102" s="136"/>
      <c r="K102" s="157"/>
      <c r="L102" s="136"/>
      <c r="M102" s="136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25"/>
      <c r="AA102" s="125"/>
      <c r="AB102" s="116"/>
    </row>
    <row r="103" spans="1:30" hidden="1" x14ac:dyDescent="0.3">
      <c r="A103" s="125"/>
      <c r="B103" s="125"/>
      <c r="C103" s="136" t="s">
        <v>174</v>
      </c>
      <c r="D103" s="136"/>
      <c r="E103" s="136"/>
      <c r="F103" s="136"/>
      <c r="G103" s="136"/>
      <c r="H103" s="136"/>
      <c r="I103" s="136"/>
      <c r="J103" s="136"/>
      <c r="K103" s="157" t="s">
        <v>175</v>
      </c>
      <c r="L103" s="136"/>
      <c r="M103" s="136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/>
      <c r="AB103" s="162"/>
    </row>
    <row r="104" spans="1:30" hidden="1" x14ac:dyDescent="0.3">
      <c r="A104" s="125"/>
      <c r="B104" s="125"/>
      <c r="C104" s="136"/>
      <c r="D104" s="136"/>
      <c r="E104" s="136"/>
      <c r="F104" s="136"/>
      <c r="G104" s="136"/>
      <c r="H104" s="136"/>
      <c r="I104" s="136"/>
      <c r="J104" s="136"/>
      <c r="K104" s="157"/>
      <c r="L104" s="136"/>
      <c r="M104" s="136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/>
      <c r="AB104" s="116"/>
    </row>
    <row r="107" spans="1:30" ht="10.5" customHeight="1" x14ac:dyDescent="0.3"/>
    <row r="108" spans="1:30" ht="0.75" customHeight="1" x14ac:dyDescent="0.3"/>
    <row r="109" spans="1:30" x14ac:dyDescent="0.3">
      <c r="B109" s="19"/>
      <c r="C109" s="19"/>
      <c r="D109" s="116"/>
      <c r="E109" s="19"/>
      <c r="F109" s="19" t="s">
        <v>28</v>
      </c>
      <c r="G109" s="19"/>
      <c r="H109" s="21"/>
      <c r="I109" s="100"/>
      <c r="J109" s="19"/>
      <c r="K109" s="19"/>
      <c r="L109" s="19" t="s">
        <v>29</v>
      </c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30" x14ac:dyDescent="0.3">
      <c r="B110" s="19"/>
      <c r="C110" s="19"/>
      <c r="D110" s="116"/>
      <c r="E110" s="19"/>
      <c r="F110" s="19"/>
      <c r="G110" s="19"/>
      <c r="H110" s="21"/>
      <c r="I110" s="100"/>
      <c r="J110" s="19"/>
      <c r="K110" s="19"/>
      <c r="L110" s="19" t="s">
        <v>305</v>
      </c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 t="s">
        <v>177</v>
      </c>
      <c r="X110" s="19"/>
      <c r="Y110" s="19"/>
    </row>
    <row r="111" spans="1:30" ht="62.25" customHeight="1" x14ac:dyDescent="0.3">
      <c r="B111" s="299"/>
      <c r="C111" s="299"/>
      <c r="D111" s="299"/>
      <c r="E111" s="19"/>
      <c r="F111" s="300" t="s">
        <v>238</v>
      </c>
      <c r="G111" s="301"/>
      <c r="H111" s="301"/>
      <c r="I111" s="301"/>
      <c r="J111" s="301"/>
      <c r="K111" s="19"/>
      <c r="L111" s="299" t="s">
        <v>223</v>
      </c>
      <c r="M111" s="302"/>
      <c r="N111" s="302"/>
      <c r="O111" s="302"/>
      <c r="P111" s="302"/>
      <c r="Q111" s="302"/>
      <c r="R111" s="302"/>
      <c r="S111" s="302"/>
      <c r="T111" s="302"/>
      <c r="U111" s="302"/>
      <c r="V111" s="302"/>
      <c r="W111" s="302"/>
      <c r="X111" s="302"/>
      <c r="Y111" s="302"/>
      <c r="Z111" s="302"/>
      <c r="AA111" s="203"/>
      <c r="AB111" s="203"/>
      <c r="AC111" s="203"/>
    </row>
    <row r="112" spans="1:30" x14ac:dyDescent="0.3">
      <c r="B112" s="175"/>
      <c r="C112" s="175"/>
      <c r="D112" s="176"/>
      <c r="E112" s="19"/>
      <c r="F112" s="300"/>
      <c r="G112" s="301"/>
      <c r="H112" s="301"/>
      <c r="I112" s="301"/>
      <c r="J112" s="301"/>
      <c r="K112" s="19"/>
      <c r="L112" s="116" t="s">
        <v>307</v>
      </c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9" x14ac:dyDescent="0.3">
      <c r="B113" s="24" t="s">
        <v>33</v>
      </c>
      <c r="C113" s="19"/>
      <c r="D113" s="116"/>
      <c r="E113" s="19"/>
      <c r="F113" s="24" t="s">
        <v>33</v>
      </c>
      <c r="G113" s="19" t="s">
        <v>236</v>
      </c>
      <c r="H113" s="21"/>
      <c r="I113" s="100"/>
      <c r="J113" s="19"/>
      <c r="K113" s="19"/>
      <c r="L113" s="19" t="s">
        <v>237</v>
      </c>
      <c r="M113" s="19"/>
      <c r="N113" s="19" t="s">
        <v>35</v>
      </c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9" x14ac:dyDescent="0.3">
      <c r="B114" s="19"/>
      <c r="C114" s="19"/>
      <c r="D114" s="116"/>
      <c r="E114" s="19"/>
      <c r="F114" s="19"/>
      <c r="G114" s="19"/>
      <c r="H114" s="21"/>
      <c r="I114" s="100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9" x14ac:dyDescent="0.3">
      <c r="B115" s="25"/>
      <c r="C115" s="19"/>
      <c r="D115" s="116"/>
      <c r="E115" s="19"/>
      <c r="F115" s="25" t="s">
        <v>259</v>
      </c>
      <c r="G115" s="19"/>
      <c r="H115" s="21"/>
      <c r="I115" s="100"/>
      <c r="J115" s="19"/>
      <c r="K115" s="19"/>
      <c r="L115" s="19" t="s">
        <v>260</v>
      </c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9" x14ac:dyDescent="0.3">
      <c r="B116" s="26"/>
    </row>
    <row r="117" spans="1:29" ht="14.25" customHeight="1" x14ac:dyDescent="0.3">
      <c r="H117" s="21" t="s">
        <v>38</v>
      </c>
      <c r="I117" s="100"/>
    </row>
    <row r="118" spans="1:29" ht="16.5" customHeight="1" x14ac:dyDescent="0.3">
      <c r="A118" s="255" t="s">
        <v>283</v>
      </c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</row>
    <row r="119" spans="1:29" x14ac:dyDescent="0.3">
      <c r="C119" s="19"/>
      <c r="D119" s="116"/>
      <c r="E119" s="19"/>
      <c r="F119" s="19"/>
      <c r="G119" s="19"/>
    </row>
    <row r="120" spans="1:29" ht="21.75" customHeight="1" x14ac:dyDescent="0.3">
      <c r="B120" s="19" t="s">
        <v>295</v>
      </c>
      <c r="C120" s="19"/>
      <c r="D120" s="116" t="s">
        <v>296</v>
      </c>
      <c r="E120" s="19"/>
      <c r="F120" s="19"/>
      <c r="G120" s="19"/>
    </row>
    <row r="121" spans="1:29" x14ac:dyDescent="0.3">
      <c r="A121" s="289" t="s">
        <v>8</v>
      </c>
      <c r="B121" s="286" t="s">
        <v>41</v>
      </c>
      <c r="C121" s="286" t="s">
        <v>42</v>
      </c>
      <c r="D121" s="285" t="s">
        <v>43</v>
      </c>
      <c r="E121" s="285" t="s">
        <v>44</v>
      </c>
      <c r="F121" s="285" t="s">
        <v>45</v>
      </c>
      <c r="G121" s="286" t="s">
        <v>46</v>
      </c>
      <c r="H121" s="291" t="s">
        <v>47</v>
      </c>
      <c r="I121" s="292" t="s">
        <v>48</v>
      </c>
      <c r="J121" s="285" t="s">
        <v>49</v>
      </c>
      <c r="K121" s="286" t="s">
        <v>50</v>
      </c>
      <c r="L121" s="286"/>
      <c r="M121" s="286"/>
      <c r="N121" s="286"/>
      <c r="O121" s="286"/>
      <c r="P121" s="286"/>
      <c r="Q121" s="286"/>
      <c r="R121" s="286"/>
      <c r="S121" s="286"/>
      <c r="T121" s="286"/>
      <c r="U121" s="286"/>
      <c r="V121" s="286"/>
      <c r="W121" s="286"/>
      <c r="X121" s="209"/>
      <c r="Y121" s="293" t="s">
        <v>239</v>
      </c>
      <c r="Z121" s="284" t="s">
        <v>51</v>
      </c>
      <c r="AA121" s="285" t="s">
        <v>52</v>
      </c>
      <c r="AB121" s="285" t="s">
        <v>53</v>
      </c>
    </row>
    <row r="122" spans="1:29" ht="63" x14ac:dyDescent="0.3">
      <c r="A122" s="289"/>
      <c r="B122" s="286"/>
      <c r="C122" s="286"/>
      <c r="D122" s="290"/>
      <c r="E122" s="285"/>
      <c r="F122" s="285"/>
      <c r="G122" s="286"/>
      <c r="H122" s="291"/>
      <c r="I122" s="292"/>
      <c r="J122" s="285"/>
      <c r="K122" s="288">
        <v>0.2</v>
      </c>
      <c r="L122" s="288">
        <v>0.3</v>
      </c>
      <c r="M122" s="287" t="s">
        <v>54</v>
      </c>
      <c r="N122" s="288">
        <v>0.35</v>
      </c>
      <c r="O122" s="284" t="s">
        <v>261</v>
      </c>
      <c r="P122" s="284" t="s">
        <v>262</v>
      </c>
      <c r="Q122" s="284" t="s">
        <v>181</v>
      </c>
      <c r="R122" s="284" t="s">
        <v>182</v>
      </c>
      <c r="S122" s="284" t="s">
        <v>270</v>
      </c>
      <c r="T122" s="284" t="s">
        <v>219</v>
      </c>
      <c r="U122" s="284" t="s">
        <v>202</v>
      </c>
      <c r="V122" s="284" t="s">
        <v>184</v>
      </c>
      <c r="W122" s="284" t="s">
        <v>185</v>
      </c>
      <c r="X122" s="210" t="s">
        <v>275</v>
      </c>
      <c r="Y122" s="265"/>
      <c r="Z122" s="284"/>
      <c r="AA122" s="285"/>
      <c r="AB122" s="285"/>
    </row>
    <row r="123" spans="1:29" ht="93" customHeight="1" x14ac:dyDescent="0.3">
      <c r="A123" s="289"/>
      <c r="B123" s="286"/>
      <c r="C123" s="286"/>
      <c r="D123" s="290"/>
      <c r="E123" s="285"/>
      <c r="F123" s="285"/>
      <c r="G123" s="286"/>
      <c r="H123" s="291"/>
      <c r="I123" s="292"/>
      <c r="J123" s="285"/>
      <c r="K123" s="288"/>
      <c r="L123" s="286"/>
      <c r="M123" s="287"/>
      <c r="N123" s="288"/>
      <c r="O123" s="284"/>
      <c r="P123" s="284"/>
      <c r="Q123" s="284"/>
      <c r="R123" s="284"/>
      <c r="S123" s="284"/>
      <c r="T123" s="284"/>
      <c r="U123" s="284"/>
      <c r="V123" s="284"/>
      <c r="W123" s="284"/>
      <c r="X123" s="211"/>
      <c r="Y123" s="294"/>
      <c r="Z123" s="284"/>
      <c r="AA123" s="285"/>
      <c r="AB123" s="285"/>
    </row>
    <row r="124" spans="1:29" x14ac:dyDescent="0.3">
      <c r="A124" s="177">
        <v>1</v>
      </c>
      <c r="B124" s="138" t="s">
        <v>26</v>
      </c>
      <c r="C124" s="138" t="s">
        <v>57</v>
      </c>
      <c r="D124" s="204" t="s">
        <v>58</v>
      </c>
      <c r="E124" s="204">
        <v>41</v>
      </c>
      <c r="F124" s="204"/>
      <c r="G124" s="204"/>
      <c r="H124" s="204"/>
      <c r="I124" s="204"/>
      <c r="J124" s="178"/>
      <c r="K124" s="204"/>
      <c r="L124" s="204"/>
      <c r="M124" s="204"/>
      <c r="N124" s="204"/>
      <c r="O124" s="143"/>
      <c r="P124" s="143"/>
      <c r="Q124" s="143"/>
      <c r="R124" s="143"/>
      <c r="S124" s="143"/>
      <c r="T124" s="143"/>
      <c r="U124" s="143"/>
      <c r="V124" s="143"/>
      <c r="W124" s="204"/>
      <c r="X124" s="208"/>
      <c r="Y124" s="143"/>
      <c r="Z124" s="143"/>
      <c r="AA124" s="143"/>
      <c r="AB124" s="115"/>
    </row>
    <row r="125" spans="1:29" x14ac:dyDescent="0.3">
      <c r="A125" s="177">
        <v>2</v>
      </c>
      <c r="B125" s="138" t="s">
        <v>60</v>
      </c>
      <c r="C125" s="138" t="s">
        <v>61</v>
      </c>
      <c r="D125" s="204" t="s">
        <v>58</v>
      </c>
      <c r="E125" s="204">
        <v>40</v>
      </c>
      <c r="F125" s="204"/>
      <c r="G125" s="204"/>
      <c r="H125" s="204"/>
      <c r="I125" s="204"/>
      <c r="J125" s="178"/>
      <c r="K125" s="204"/>
      <c r="L125" s="204"/>
      <c r="M125" s="204"/>
      <c r="N125" s="204"/>
      <c r="O125" s="143"/>
      <c r="P125" s="143"/>
      <c r="Q125" s="143"/>
      <c r="R125" s="143"/>
      <c r="S125" s="143"/>
      <c r="T125" s="143"/>
      <c r="U125" s="143"/>
      <c r="V125" s="143"/>
      <c r="W125" s="204"/>
      <c r="X125" s="208"/>
      <c r="Y125" s="143"/>
      <c r="Z125" s="143"/>
      <c r="AA125" s="143"/>
      <c r="AB125" s="115"/>
    </row>
    <row r="126" spans="1:29" x14ac:dyDescent="0.3">
      <c r="A126" s="177">
        <v>3</v>
      </c>
      <c r="B126" s="138" t="s">
        <v>63</v>
      </c>
      <c r="C126" s="138" t="s">
        <v>61</v>
      </c>
      <c r="D126" s="204" t="s">
        <v>58</v>
      </c>
      <c r="E126" s="204">
        <v>31</v>
      </c>
      <c r="F126" s="204"/>
      <c r="G126" s="204"/>
      <c r="H126" s="204"/>
      <c r="I126" s="204"/>
      <c r="J126" s="178"/>
      <c r="K126" s="204"/>
      <c r="L126" s="204"/>
      <c r="M126" s="204"/>
      <c r="N126" s="204"/>
      <c r="O126" s="143"/>
      <c r="P126" s="143"/>
      <c r="Q126" s="143"/>
      <c r="R126" s="143"/>
      <c r="S126" s="143"/>
      <c r="T126" s="143"/>
      <c r="U126" s="143"/>
      <c r="V126" s="143"/>
      <c r="W126" s="204"/>
      <c r="X126" s="208"/>
      <c r="Y126" s="143"/>
      <c r="Z126" s="143"/>
      <c r="AA126" s="143"/>
      <c r="AB126" s="115"/>
    </row>
    <row r="127" spans="1:29" x14ac:dyDescent="0.3">
      <c r="A127" s="177">
        <v>4</v>
      </c>
      <c r="B127" s="138" t="s">
        <v>232</v>
      </c>
      <c r="C127" s="138" t="s">
        <v>65</v>
      </c>
      <c r="D127" s="204" t="s">
        <v>58</v>
      </c>
      <c r="E127" s="204">
        <v>13</v>
      </c>
      <c r="F127" s="161"/>
      <c r="G127" s="204"/>
      <c r="H127" s="204"/>
      <c r="I127" s="204"/>
      <c r="J127" s="178"/>
      <c r="K127" s="204"/>
      <c r="L127" s="204"/>
      <c r="M127" s="204"/>
      <c r="N127" s="204"/>
      <c r="O127" s="143"/>
      <c r="P127" s="143"/>
      <c r="Q127" s="143"/>
      <c r="R127" s="143"/>
      <c r="S127" s="143"/>
      <c r="T127" s="143"/>
      <c r="U127" s="143"/>
      <c r="V127" s="143"/>
      <c r="W127" s="204"/>
      <c r="X127" s="208"/>
      <c r="Y127" s="204"/>
      <c r="Z127" s="143"/>
      <c r="AA127" s="143"/>
      <c r="AB127" s="115"/>
    </row>
    <row r="128" spans="1:29" x14ac:dyDescent="0.3">
      <c r="A128" s="177">
        <v>5</v>
      </c>
      <c r="B128" s="138" t="s">
        <v>66</v>
      </c>
      <c r="C128" s="138" t="s">
        <v>67</v>
      </c>
      <c r="D128" s="204" t="s">
        <v>58</v>
      </c>
      <c r="E128" s="204">
        <v>24</v>
      </c>
      <c r="F128" s="204"/>
      <c r="G128" s="204"/>
      <c r="H128" s="204"/>
      <c r="I128" s="204"/>
      <c r="J128" s="178"/>
      <c r="K128" s="204"/>
      <c r="L128" s="204"/>
      <c r="M128" s="204"/>
      <c r="N128" s="204"/>
      <c r="O128" s="143"/>
      <c r="P128" s="143"/>
      <c r="Q128" s="143"/>
      <c r="R128" s="143"/>
      <c r="S128" s="143"/>
      <c r="T128" s="143"/>
      <c r="U128" s="143"/>
      <c r="V128" s="143"/>
      <c r="W128" s="204"/>
      <c r="X128" s="208"/>
      <c r="Y128" s="143"/>
      <c r="Z128" s="143"/>
      <c r="AA128" s="143"/>
      <c r="AB128" s="115"/>
    </row>
    <row r="129" spans="1:29" x14ac:dyDescent="0.3">
      <c r="A129" s="177">
        <v>6</v>
      </c>
      <c r="B129" s="138" t="s">
        <v>68</v>
      </c>
      <c r="C129" s="138" t="s">
        <v>61</v>
      </c>
      <c r="D129" s="204" t="s">
        <v>58</v>
      </c>
      <c r="E129" s="204">
        <v>19</v>
      </c>
      <c r="F129" s="204"/>
      <c r="G129" s="204"/>
      <c r="H129" s="204"/>
      <c r="I129" s="204"/>
      <c r="J129" s="178"/>
      <c r="K129" s="204"/>
      <c r="L129" s="204"/>
      <c r="M129" s="204"/>
      <c r="N129" s="204"/>
      <c r="O129" s="143"/>
      <c r="P129" s="143"/>
      <c r="Q129" s="143"/>
      <c r="R129" s="143"/>
      <c r="S129" s="143"/>
      <c r="T129" s="143"/>
      <c r="U129" s="143"/>
      <c r="V129" s="143"/>
      <c r="W129" s="204"/>
      <c r="X129" s="208"/>
      <c r="Y129" s="143"/>
      <c r="Z129" s="143"/>
      <c r="AA129" s="143"/>
      <c r="AB129" s="115"/>
    </row>
    <row r="130" spans="1:29" x14ac:dyDescent="0.3">
      <c r="A130" s="177">
        <v>7</v>
      </c>
      <c r="B130" s="138" t="s">
        <v>69</v>
      </c>
      <c r="C130" s="138" t="s">
        <v>67</v>
      </c>
      <c r="D130" s="204" t="s">
        <v>58</v>
      </c>
      <c r="E130" s="204">
        <v>14</v>
      </c>
      <c r="F130" s="204"/>
      <c r="G130" s="204"/>
      <c r="H130" s="204"/>
      <c r="I130" s="204"/>
      <c r="J130" s="178"/>
      <c r="K130" s="204"/>
      <c r="L130" s="204"/>
      <c r="M130" s="204"/>
      <c r="N130" s="204"/>
      <c r="O130" s="143"/>
      <c r="P130" s="143"/>
      <c r="Q130" s="143"/>
      <c r="R130" s="143"/>
      <c r="S130" s="143"/>
      <c r="T130" s="143"/>
      <c r="U130" s="143"/>
      <c r="V130" s="143"/>
      <c r="W130" s="204"/>
      <c r="X130" s="208"/>
      <c r="Y130" s="143"/>
      <c r="Z130" s="143"/>
      <c r="AA130" s="143"/>
      <c r="AB130" s="115"/>
    </row>
    <row r="131" spans="1:29" x14ac:dyDescent="0.3">
      <c r="A131" s="177">
        <v>8</v>
      </c>
      <c r="B131" s="138" t="s">
        <v>70</v>
      </c>
      <c r="C131" s="138" t="s">
        <v>61</v>
      </c>
      <c r="D131" s="204" t="s">
        <v>58</v>
      </c>
      <c r="E131" s="204">
        <v>29</v>
      </c>
      <c r="F131" s="204"/>
      <c r="G131" s="204"/>
      <c r="H131" s="204"/>
      <c r="I131" s="204"/>
      <c r="J131" s="178"/>
      <c r="K131" s="204"/>
      <c r="L131" s="204"/>
      <c r="M131" s="204"/>
      <c r="N131" s="204"/>
      <c r="O131" s="143"/>
      <c r="P131" s="143"/>
      <c r="Q131" s="143"/>
      <c r="R131" s="143"/>
      <c r="S131" s="143"/>
      <c r="T131" s="143"/>
      <c r="U131" s="143"/>
      <c r="V131" s="143"/>
      <c r="W131" s="204"/>
      <c r="X131" s="208"/>
      <c r="Y131" s="143"/>
      <c r="Z131" s="143"/>
      <c r="AA131" s="143"/>
      <c r="AB131" s="115"/>
    </row>
    <row r="132" spans="1:29" x14ac:dyDescent="0.3">
      <c r="A132" s="177">
        <v>9</v>
      </c>
      <c r="B132" s="138" t="s">
        <v>226</v>
      </c>
      <c r="C132" s="138" t="s">
        <v>301</v>
      </c>
      <c r="D132" s="204" t="s">
        <v>58</v>
      </c>
      <c r="E132" s="204">
        <v>19</v>
      </c>
      <c r="F132" s="204"/>
      <c r="G132" s="204"/>
      <c r="H132" s="204"/>
      <c r="I132" s="204"/>
      <c r="J132" s="178"/>
      <c r="K132" s="204"/>
      <c r="L132" s="204"/>
      <c r="M132" s="204"/>
      <c r="N132" s="204"/>
      <c r="O132" s="204"/>
      <c r="P132" s="143"/>
      <c r="Q132" s="204"/>
      <c r="R132" s="204"/>
      <c r="S132" s="204"/>
      <c r="T132" s="204"/>
      <c r="U132" s="204"/>
      <c r="V132" s="204"/>
      <c r="W132" s="204"/>
      <c r="X132" s="208"/>
      <c r="Y132" s="204"/>
      <c r="Z132" s="143"/>
      <c r="AA132" s="143"/>
      <c r="AB132" s="115"/>
    </row>
    <row r="133" spans="1:29" ht="32.25" x14ac:dyDescent="0.3">
      <c r="A133" s="177">
        <v>10</v>
      </c>
      <c r="B133" s="158" t="s">
        <v>111</v>
      </c>
      <c r="C133" s="142" t="s">
        <v>288</v>
      </c>
      <c r="D133" s="204" t="s">
        <v>58</v>
      </c>
      <c r="E133" s="204">
        <v>2</v>
      </c>
      <c r="F133" s="204"/>
      <c r="G133" s="204"/>
      <c r="H133" s="204"/>
      <c r="I133" s="204"/>
      <c r="J133" s="178"/>
      <c r="K133" s="204"/>
      <c r="L133" s="204"/>
      <c r="M133" s="204"/>
      <c r="N133" s="204"/>
      <c r="O133" s="204"/>
      <c r="P133" s="143"/>
      <c r="Q133" s="204"/>
      <c r="R133" s="204"/>
      <c r="S133" s="204"/>
      <c r="T133" s="204"/>
      <c r="U133" s="204"/>
      <c r="V133" s="204"/>
      <c r="W133" s="204"/>
      <c r="X133" s="208"/>
      <c r="Y133" s="204"/>
      <c r="Z133" s="143"/>
      <c r="AA133" s="143"/>
      <c r="AB133" s="115"/>
    </row>
    <row r="134" spans="1:29" x14ac:dyDescent="0.3">
      <c r="A134" s="177">
        <v>11</v>
      </c>
      <c r="B134" s="138" t="s">
        <v>75</v>
      </c>
      <c r="C134" s="138" t="s">
        <v>257</v>
      </c>
      <c r="D134" s="204" t="s">
        <v>58</v>
      </c>
      <c r="E134" s="204">
        <v>41</v>
      </c>
      <c r="F134" s="204"/>
      <c r="G134" s="204"/>
      <c r="H134" s="204"/>
      <c r="I134" s="204"/>
      <c r="J134" s="178"/>
      <c r="K134" s="204"/>
      <c r="L134" s="204"/>
      <c r="M134" s="204"/>
      <c r="N134" s="204"/>
      <c r="O134" s="143"/>
      <c r="P134" s="143"/>
      <c r="Q134" s="143"/>
      <c r="R134" s="143"/>
      <c r="S134" s="143"/>
      <c r="T134" s="143"/>
      <c r="U134" s="143"/>
      <c r="V134" s="143"/>
      <c r="W134" s="204"/>
      <c r="X134" s="208"/>
      <c r="Y134" s="204"/>
      <c r="Z134" s="143"/>
      <c r="AA134" s="143"/>
      <c r="AB134" s="115"/>
    </row>
    <row r="135" spans="1:29" ht="28.5" customHeight="1" x14ac:dyDescent="0.3">
      <c r="A135" s="177">
        <v>12</v>
      </c>
      <c r="B135" s="138" t="s">
        <v>78</v>
      </c>
      <c r="C135" s="142" t="s">
        <v>297</v>
      </c>
      <c r="D135" s="204" t="s">
        <v>58</v>
      </c>
      <c r="E135" s="204">
        <v>27</v>
      </c>
      <c r="F135" s="204"/>
      <c r="G135" s="204"/>
      <c r="H135" s="204"/>
      <c r="I135" s="204"/>
      <c r="J135" s="178"/>
      <c r="K135" s="204"/>
      <c r="L135" s="204"/>
      <c r="M135" s="204"/>
      <c r="N135" s="204"/>
      <c r="O135" s="143"/>
      <c r="P135" s="143"/>
      <c r="Q135" s="143"/>
      <c r="R135" s="143"/>
      <c r="S135" s="143"/>
      <c r="T135" s="143"/>
      <c r="U135" s="143"/>
      <c r="V135" s="143"/>
      <c r="W135" s="204"/>
      <c r="X135" s="208"/>
      <c r="Y135" s="204"/>
      <c r="Z135" s="143"/>
      <c r="AA135" s="143"/>
      <c r="AB135" s="115"/>
      <c r="AC135" s="159"/>
    </row>
    <row r="136" spans="1:29" x14ac:dyDescent="0.3">
      <c r="A136" s="177">
        <v>13</v>
      </c>
      <c r="B136" s="138" t="s">
        <v>83</v>
      </c>
      <c r="C136" s="138" t="s">
        <v>276</v>
      </c>
      <c r="D136" s="204" t="s">
        <v>58</v>
      </c>
      <c r="E136" s="204">
        <v>22</v>
      </c>
      <c r="F136" s="204"/>
      <c r="G136" s="204"/>
      <c r="H136" s="204"/>
      <c r="I136" s="204"/>
      <c r="J136" s="178"/>
      <c r="K136" s="204"/>
      <c r="L136" s="204"/>
      <c r="M136" s="204"/>
      <c r="N136" s="204"/>
      <c r="O136" s="143"/>
      <c r="P136" s="143"/>
      <c r="Q136" s="143"/>
      <c r="R136" s="143"/>
      <c r="S136" s="143"/>
      <c r="T136" s="143"/>
      <c r="U136" s="143"/>
      <c r="V136" s="143"/>
      <c r="W136" s="204"/>
      <c r="X136" s="208"/>
      <c r="Y136" s="204"/>
      <c r="Z136" s="143"/>
      <c r="AA136" s="143"/>
      <c r="AB136" s="115"/>
    </row>
    <row r="137" spans="1:29" x14ac:dyDescent="0.3">
      <c r="A137" s="177">
        <v>14</v>
      </c>
      <c r="B137" s="138" t="s">
        <v>85</v>
      </c>
      <c r="C137" s="138" t="s">
        <v>276</v>
      </c>
      <c r="D137" s="204" t="s">
        <v>58</v>
      </c>
      <c r="E137" s="204">
        <v>7</v>
      </c>
      <c r="F137" s="204"/>
      <c r="G137" s="204"/>
      <c r="H137" s="204"/>
      <c r="I137" s="204"/>
      <c r="J137" s="178"/>
      <c r="K137" s="204"/>
      <c r="L137" s="204"/>
      <c r="M137" s="204"/>
      <c r="N137" s="204"/>
      <c r="O137" s="143"/>
      <c r="P137" s="143"/>
      <c r="Q137" s="143"/>
      <c r="R137" s="143"/>
      <c r="S137" s="143"/>
      <c r="T137" s="143"/>
      <c r="U137" s="143"/>
      <c r="V137" s="143"/>
      <c r="W137" s="204"/>
      <c r="X137" s="208"/>
      <c r="Y137" s="204"/>
      <c r="Z137" s="143"/>
      <c r="AA137" s="143"/>
      <c r="AB137" s="115"/>
    </row>
    <row r="138" spans="1:29" x14ac:dyDescent="0.3">
      <c r="A138" s="177">
        <v>15</v>
      </c>
      <c r="B138" s="138" t="s">
        <v>251</v>
      </c>
      <c r="C138" s="138" t="s">
        <v>88</v>
      </c>
      <c r="D138" s="204" t="s">
        <v>58</v>
      </c>
      <c r="E138" s="204">
        <v>12</v>
      </c>
      <c r="F138" s="204"/>
      <c r="G138" s="204"/>
      <c r="H138" s="204"/>
      <c r="I138" s="204"/>
      <c r="J138" s="178"/>
      <c r="K138" s="204"/>
      <c r="L138" s="204"/>
      <c r="M138" s="204"/>
      <c r="N138" s="204"/>
      <c r="O138" s="143"/>
      <c r="P138" s="143"/>
      <c r="Q138" s="143"/>
      <c r="R138" s="143"/>
      <c r="S138" s="143"/>
      <c r="T138" s="143"/>
      <c r="U138" s="143"/>
      <c r="V138" s="143"/>
      <c r="W138" s="204"/>
      <c r="X138" s="208"/>
      <c r="Y138" s="204"/>
      <c r="Z138" s="143"/>
      <c r="AA138" s="143"/>
      <c r="AB138" s="115"/>
    </row>
    <row r="139" spans="1:29" x14ac:dyDescent="0.3">
      <c r="A139" s="177">
        <v>16</v>
      </c>
      <c r="B139" s="138" t="s">
        <v>293</v>
      </c>
      <c r="C139" s="138" t="s">
        <v>277</v>
      </c>
      <c r="D139" s="222" t="s">
        <v>58</v>
      </c>
      <c r="E139" s="204">
        <v>0</v>
      </c>
      <c r="F139" s="222"/>
      <c r="G139" s="204"/>
      <c r="H139" s="204"/>
      <c r="I139" s="204"/>
      <c r="J139" s="178"/>
      <c r="K139" s="204"/>
      <c r="L139" s="204"/>
      <c r="M139" s="204"/>
      <c r="N139" s="204"/>
      <c r="O139" s="143"/>
      <c r="P139" s="143"/>
      <c r="Q139" s="143"/>
      <c r="R139" s="143"/>
      <c r="S139" s="143"/>
      <c r="T139" s="143"/>
      <c r="U139" s="143"/>
      <c r="V139" s="143"/>
      <c r="W139" s="204"/>
      <c r="X139" s="208"/>
      <c r="Y139" s="204"/>
      <c r="Z139" s="143"/>
      <c r="AA139" s="143"/>
      <c r="AB139" s="115"/>
    </row>
    <row r="140" spans="1:29" x14ac:dyDescent="0.3">
      <c r="A140" s="177">
        <v>17</v>
      </c>
      <c r="B140" s="138" t="s">
        <v>94</v>
      </c>
      <c r="C140" s="138" t="s">
        <v>95</v>
      </c>
      <c r="D140" s="204" t="s">
        <v>89</v>
      </c>
      <c r="E140" s="204">
        <v>17</v>
      </c>
      <c r="F140" s="204"/>
      <c r="G140" s="204"/>
      <c r="H140" s="204"/>
      <c r="I140" s="204"/>
      <c r="J140" s="178"/>
      <c r="K140" s="204"/>
      <c r="L140" s="204"/>
      <c r="M140" s="204"/>
      <c r="N140" s="204"/>
      <c r="O140" s="204"/>
      <c r="P140" s="143"/>
      <c r="Q140" s="204"/>
      <c r="R140" s="204"/>
      <c r="S140" s="204"/>
      <c r="T140" s="204"/>
      <c r="U140" s="204"/>
      <c r="V140" s="204"/>
      <c r="W140" s="204"/>
      <c r="X140" s="208"/>
      <c r="Y140" s="204"/>
      <c r="Z140" s="143"/>
      <c r="AA140" s="143"/>
      <c r="AB140" s="115"/>
    </row>
    <row r="141" spans="1:29" x14ac:dyDescent="0.3">
      <c r="A141" s="177">
        <v>18</v>
      </c>
      <c r="B141" s="138" t="s">
        <v>227</v>
      </c>
      <c r="C141" s="138" t="s">
        <v>98</v>
      </c>
      <c r="D141" s="204" t="s">
        <v>58</v>
      </c>
      <c r="E141" s="204">
        <v>12</v>
      </c>
      <c r="F141" s="204"/>
      <c r="G141" s="204"/>
      <c r="H141" s="204"/>
      <c r="I141" s="204"/>
      <c r="J141" s="178"/>
      <c r="K141" s="204"/>
      <c r="L141" s="204"/>
      <c r="M141" s="204"/>
      <c r="N141" s="204"/>
      <c r="O141" s="204"/>
      <c r="P141" s="143"/>
      <c r="Q141" s="204"/>
      <c r="R141" s="204"/>
      <c r="S141" s="204"/>
      <c r="T141" s="204"/>
      <c r="U141" s="204"/>
      <c r="V141" s="204"/>
      <c r="W141" s="204"/>
      <c r="X141" s="208"/>
      <c r="Y141" s="204"/>
      <c r="Z141" s="143"/>
      <c r="AA141" s="143"/>
      <c r="AB141" s="115"/>
    </row>
    <row r="142" spans="1:29" x14ac:dyDescent="0.3">
      <c r="A142" s="177">
        <v>19</v>
      </c>
      <c r="B142" s="138" t="s">
        <v>191</v>
      </c>
      <c r="C142" s="138" t="s">
        <v>98</v>
      </c>
      <c r="D142" s="204" t="s">
        <v>58</v>
      </c>
      <c r="E142" s="204">
        <v>11</v>
      </c>
      <c r="F142" s="204"/>
      <c r="G142" s="204"/>
      <c r="H142" s="204"/>
      <c r="I142" s="204"/>
      <c r="J142" s="178"/>
      <c r="K142" s="204"/>
      <c r="L142" s="204"/>
      <c r="M142" s="204"/>
      <c r="N142" s="204"/>
      <c r="O142" s="204"/>
      <c r="P142" s="143"/>
      <c r="Q142" s="204"/>
      <c r="R142" s="204"/>
      <c r="S142" s="204"/>
      <c r="T142" s="204"/>
      <c r="U142" s="204"/>
      <c r="V142" s="204"/>
      <c r="W142" s="204"/>
      <c r="X142" s="208"/>
      <c r="Y142" s="204"/>
      <c r="Z142" s="143"/>
      <c r="AA142" s="143"/>
      <c r="AB142" s="115"/>
    </row>
    <row r="143" spans="1:29" ht="32.25" x14ac:dyDescent="0.3">
      <c r="A143" s="177">
        <v>20</v>
      </c>
      <c r="B143" s="194" t="s">
        <v>249</v>
      </c>
      <c r="C143" s="142" t="s">
        <v>102</v>
      </c>
      <c r="D143" s="204" t="s">
        <v>58</v>
      </c>
      <c r="E143" s="204">
        <v>2</v>
      </c>
      <c r="F143" s="204"/>
      <c r="G143" s="204"/>
      <c r="H143" s="204"/>
      <c r="I143" s="204"/>
      <c r="J143" s="178"/>
      <c r="K143" s="204"/>
      <c r="L143" s="204"/>
      <c r="M143" s="204"/>
      <c r="N143" s="204"/>
      <c r="O143" s="204"/>
      <c r="P143" s="143"/>
      <c r="Q143" s="204"/>
      <c r="R143" s="204"/>
      <c r="S143" s="204"/>
      <c r="T143" s="204"/>
      <c r="U143" s="204"/>
      <c r="V143" s="204"/>
      <c r="W143" s="204"/>
      <c r="X143" s="208"/>
      <c r="Y143" s="204"/>
      <c r="Z143" s="143"/>
      <c r="AA143" s="143"/>
      <c r="AB143" s="115"/>
    </row>
    <row r="144" spans="1:29" ht="32.25" x14ac:dyDescent="0.3">
      <c r="A144" s="177">
        <v>21</v>
      </c>
      <c r="B144" s="173" t="s">
        <v>103</v>
      </c>
      <c r="C144" s="142" t="s">
        <v>102</v>
      </c>
      <c r="D144" s="204" t="s">
        <v>58</v>
      </c>
      <c r="E144" s="204">
        <v>15</v>
      </c>
      <c r="F144" s="204"/>
      <c r="G144" s="204"/>
      <c r="H144" s="204"/>
      <c r="I144" s="204"/>
      <c r="J144" s="178"/>
      <c r="K144" s="204"/>
      <c r="L144" s="204"/>
      <c r="M144" s="204"/>
      <c r="N144" s="204"/>
      <c r="O144" s="204"/>
      <c r="P144" s="143"/>
      <c r="Q144" s="204"/>
      <c r="R144" s="204"/>
      <c r="S144" s="204"/>
      <c r="T144" s="204"/>
      <c r="U144" s="204"/>
      <c r="V144" s="204"/>
      <c r="W144" s="204"/>
      <c r="X144" s="208"/>
      <c r="Y144" s="204"/>
      <c r="Z144" s="143"/>
      <c r="AA144" s="143"/>
      <c r="AB144" s="115"/>
    </row>
    <row r="145" spans="1:29" x14ac:dyDescent="0.3">
      <c r="A145" s="177">
        <v>22</v>
      </c>
      <c r="B145" s="138" t="s">
        <v>94</v>
      </c>
      <c r="C145" s="138" t="s">
        <v>104</v>
      </c>
      <c r="D145" s="204" t="s">
        <v>89</v>
      </c>
      <c r="E145" s="204">
        <v>17</v>
      </c>
      <c r="F145" s="204"/>
      <c r="G145" s="204"/>
      <c r="H145" s="204"/>
      <c r="I145" s="204"/>
      <c r="J145" s="178"/>
      <c r="K145" s="204"/>
      <c r="L145" s="204"/>
      <c r="M145" s="204"/>
      <c r="N145" s="204"/>
      <c r="O145" s="204"/>
      <c r="P145" s="143"/>
      <c r="Q145" s="204"/>
      <c r="R145" s="204"/>
      <c r="S145" s="204"/>
      <c r="T145" s="204"/>
      <c r="U145" s="204"/>
      <c r="V145" s="204"/>
      <c r="W145" s="204"/>
      <c r="X145" s="208"/>
      <c r="Y145" s="204"/>
      <c r="Z145" s="143"/>
      <c r="AA145" s="143"/>
      <c r="AB145" s="115"/>
    </row>
    <row r="146" spans="1:29" x14ac:dyDescent="0.3">
      <c r="A146" s="177">
        <v>23</v>
      </c>
      <c r="B146" s="138" t="s">
        <v>106</v>
      </c>
      <c r="C146" s="138" t="s">
        <v>107</v>
      </c>
      <c r="D146" s="204" t="s">
        <v>89</v>
      </c>
      <c r="E146" s="204">
        <v>42</v>
      </c>
      <c r="F146" s="204"/>
      <c r="G146" s="204"/>
      <c r="H146" s="204"/>
      <c r="I146" s="204"/>
      <c r="J146" s="178"/>
      <c r="K146" s="204"/>
      <c r="L146" s="204"/>
      <c r="M146" s="204"/>
      <c r="N146" s="204"/>
      <c r="O146" s="204"/>
      <c r="P146" s="143"/>
      <c r="Q146" s="204"/>
      <c r="R146" s="204"/>
      <c r="S146" s="204"/>
      <c r="T146" s="204"/>
      <c r="U146" s="204"/>
      <c r="V146" s="204"/>
      <c r="W146" s="204"/>
      <c r="X146" s="208"/>
      <c r="Y146" s="204"/>
      <c r="Z146" s="143"/>
      <c r="AA146" s="143"/>
      <c r="AB146" s="115"/>
    </row>
    <row r="147" spans="1:29" ht="35.25" customHeight="1" x14ac:dyDescent="0.3">
      <c r="A147" s="177">
        <v>24</v>
      </c>
      <c r="B147" s="138" t="s">
        <v>233</v>
      </c>
      <c r="C147" s="142" t="s">
        <v>298</v>
      </c>
      <c r="D147" s="204" t="s">
        <v>89</v>
      </c>
      <c r="E147" s="204">
        <v>5</v>
      </c>
      <c r="F147" s="204"/>
      <c r="G147" s="204"/>
      <c r="H147" s="204"/>
      <c r="I147" s="204"/>
      <c r="J147" s="178"/>
      <c r="K147" s="204"/>
      <c r="L147" s="204"/>
      <c r="M147" s="204"/>
      <c r="N147" s="204"/>
      <c r="O147" s="143"/>
      <c r="P147" s="143"/>
      <c r="Q147" s="143"/>
      <c r="R147" s="204"/>
      <c r="S147" s="204"/>
      <c r="T147" s="204"/>
      <c r="U147" s="204"/>
      <c r="V147" s="204"/>
      <c r="W147" s="204"/>
      <c r="X147" s="208"/>
      <c r="Y147" s="204"/>
      <c r="Z147" s="143"/>
      <c r="AA147" s="143"/>
      <c r="AB147" s="115"/>
    </row>
    <row r="148" spans="1:29" x14ac:dyDescent="0.3">
      <c r="A148" s="177">
        <v>25</v>
      </c>
      <c r="B148" s="138" t="s">
        <v>284</v>
      </c>
      <c r="C148" s="138" t="s">
        <v>110</v>
      </c>
      <c r="D148" s="204" t="s">
        <v>89</v>
      </c>
      <c r="E148" s="204">
        <v>0</v>
      </c>
      <c r="F148" s="204"/>
      <c r="G148" s="204"/>
      <c r="H148" s="204"/>
      <c r="I148" s="204"/>
      <c r="J148" s="178"/>
      <c r="K148" s="204"/>
      <c r="L148" s="204"/>
      <c r="M148" s="204"/>
      <c r="N148" s="204"/>
      <c r="O148" s="143"/>
      <c r="P148" s="143"/>
      <c r="Q148" s="143"/>
      <c r="R148" s="204"/>
      <c r="S148" s="204"/>
      <c r="T148" s="204"/>
      <c r="U148" s="204"/>
      <c r="V148" s="204"/>
      <c r="W148" s="204"/>
      <c r="X148" s="208"/>
      <c r="Y148" s="204"/>
      <c r="Z148" s="143"/>
      <c r="AA148" s="143"/>
      <c r="AB148" s="115"/>
    </row>
    <row r="149" spans="1:29" x14ac:dyDescent="0.3">
      <c r="A149" s="177">
        <v>26</v>
      </c>
      <c r="B149" s="138" t="s">
        <v>228</v>
      </c>
      <c r="C149" s="138" t="s">
        <v>231</v>
      </c>
      <c r="D149" s="204" t="s">
        <v>89</v>
      </c>
      <c r="E149" s="204">
        <v>2</v>
      </c>
      <c r="F149" s="204"/>
      <c r="G149" s="204"/>
      <c r="H149" s="204"/>
      <c r="I149" s="204"/>
      <c r="J149" s="178"/>
      <c r="K149" s="204"/>
      <c r="L149" s="204"/>
      <c r="M149" s="204"/>
      <c r="N149" s="204"/>
      <c r="O149" s="143"/>
      <c r="P149" s="143"/>
      <c r="Q149" s="143"/>
      <c r="R149" s="204"/>
      <c r="S149" s="204"/>
      <c r="T149" s="204"/>
      <c r="U149" s="204"/>
      <c r="V149" s="204"/>
      <c r="W149" s="204"/>
      <c r="X149" s="208"/>
      <c r="Y149" s="204"/>
      <c r="Z149" s="143"/>
      <c r="AA149" s="143"/>
      <c r="AB149" s="115"/>
      <c r="AC149" s="19"/>
    </row>
    <row r="150" spans="1:29" ht="39.75" x14ac:dyDescent="0.3">
      <c r="A150" s="177">
        <v>27</v>
      </c>
      <c r="B150" s="138" t="s">
        <v>191</v>
      </c>
      <c r="C150" s="168" t="s">
        <v>82</v>
      </c>
      <c r="D150" s="204" t="s">
        <v>58</v>
      </c>
      <c r="E150" s="204">
        <v>0</v>
      </c>
      <c r="F150" s="204"/>
      <c r="G150" s="204"/>
      <c r="H150" s="204"/>
      <c r="I150" s="204"/>
      <c r="J150" s="178"/>
      <c r="K150" s="204"/>
      <c r="L150" s="204"/>
      <c r="M150" s="204"/>
      <c r="N150" s="204"/>
      <c r="O150" s="143"/>
      <c r="P150" s="143"/>
      <c r="Q150" s="143"/>
      <c r="R150" s="204"/>
      <c r="S150" s="204"/>
      <c r="T150" s="204"/>
      <c r="U150" s="204"/>
      <c r="V150" s="204"/>
      <c r="W150" s="204"/>
      <c r="X150" s="208"/>
      <c r="Y150" s="204"/>
      <c r="Z150" s="143"/>
      <c r="AA150" s="143"/>
      <c r="AB150" s="115"/>
      <c r="AC150" s="19"/>
    </row>
    <row r="151" spans="1:29" ht="39.75" x14ac:dyDescent="0.3">
      <c r="A151" s="177">
        <v>28</v>
      </c>
      <c r="B151" s="138" t="s">
        <v>191</v>
      </c>
      <c r="C151" s="168" t="s">
        <v>82</v>
      </c>
      <c r="D151" s="204" t="s">
        <v>58</v>
      </c>
      <c r="E151" s="204">
        <v>0</v>
      </c>
      <c r="F151" s="204"/>
      <c r="G151" s="204"/>
      <c r="H151" s="204"/>
      <c r="I151" s="204"/>
      <c r="J151" s="178"/>
      <c r="K151" s="204"/>
      <c r="L151" s="204"/>
      <c r="M151" s="204"/>
      <c r="N151" s="204"/>
      <c r="O151" s="143"/>
      <c r="P151" s="143"/>
      <c r="Q151" s="143"/>
      <c r="R151" s="204"/>
      <c r="S151" s="204"/>
      <c r="T151" s="204"/>
      <c r="U151" s="204"/>
      <c r="V151" s="204"/>
      <c r="W151" s="204"/>
      <c r="X151" s="208"/>
      <c r="Y151" s="204"/>
      <c r="Z151" s="143"/>
      <c r="AA151" s="143"/>
      <c r="AB151" s="115"/>
      <c r="AC151" s="19"/>
    </row>
    <row r="152" spans="1:29" x14ac:dyDescent="0.3">
      <c r="A152" s="177">
        <v>29</v>
      </c>
      <c r="B152" s="138" t="s">
        <v>229</v>
      </c>
      <c r="C152" s="138" t="s">
        <v>302</v>
      </c>
      <c r="D152" s="204" t="s">
        <v>125</v>
      </c>
      <c r="E152" s="204">
        <v>2</v>
      </c>
      <c r="F152" s="204"/>
      <c r="G152" s="204"/>
      <c r="H152" s="204"/>
      <c r="I152" s="204"/>
      <c r="J152" s="178"/>
      <c r="K152" s="204"/>
      <c r="L152" s="204"/>
      <c r="M152" s="204"/>
      <c r="N152" s="204"/>
      <c r="O152" s="204"/>
      <c r="P152" s="143"/>
      <c r="Q152" s="204"/>
      <c r="R152" s="204"/>
      <c r="S152" s="204"/>
      <c r="T152" s="204"/>
      <c r="U152" s="204"/>
      <c r="V152" s="204"/>
      <c r="W152" s="204"/>
      <c r="X152" s="208"/>
      <c r="Y152" s="204"/>
      <c r="Z152" s="143"/>
      <c r="AA152" s="143"/>
      <c r="AB152" s="115"/>
    </row>
    <row r="153" spans="1:29" x14ac:dyDescent="0.3">
      <c r="A153" s="177">
        <v>30</v>
      </c>
      <c r="B153" s="138" t="s">
        <v>229</v>
      </c>
      <c r="C153" s="138" t="s">
        <v>303</v>
      </c>
      <c r="D153" s="204" t="s">
        <v>125</v>
      </c>
      <c r="E153" s="204">
        <v>2</v>
      </c>
      <c r="F153" s="204"/>
      <c r="G153" s="204"/>
      <c r="H153" s="204"/>
      <c r="I153" s="204"/>
      <c r="J153" s="178"/>
      <c r="K153" s="204"/>
      <c r="L153" s="204"/>
      <c r="M153" s="204"/>
      <c r="N153" s="204"/>
      <c r="O153" s="204"/>
      <c r="P153" s="143"/>
      <c r="Q153" s="204"/>
      <c r="R153" s="204"/>
      <c r="S153" s="204"/>
      <c r="T153" s="204"/>
      <c r="U153" s="204"/>
      <c r="V153" s="204"/>
      <c r="W153" s="204"/>
      <c r="X153" s="208"/>
      <c r="Y153" s="204"/>
      <c r="Z153" s="143"/>
      <c r="AA153" s="143"/>
      <c r="AB153" s="115"/>
      <c r="AC153" s="19"/>
    </row>
    <row r="154" spans="1:29" x14ac:dyDescent="0.3">
      <c r="A154" s="177">
        <v>31</v>
      </c>
      <c r="B154" s="138" t="s">
        <v>130</v>
      </c>
      <c r="C154" s="138" t="s">
        <v>303</v>
      </c>
      <c r="D154" s="204" t="s">
        <v>125</v>
      </c>
      <c r="E154" s="204">
        <v>2</v>
      </c>
      <c r="F154" s="204"/>
      <c r="G154" s="204"/>
      <c r="H154" s="204"/>
      <c r="I154" s="204"/>
      <c r="J154" s="178"/>
      <c r="K154" s="204"/>
      <c r="L154" s="204"/>
      <c r="M154" s="204"/>
      <c r="N154" s="204"/>
      <c r="O154" s="204"/>
      <c r="P154" s="143"/>
      <c r="Q154" s="204"/>
      <c r="R154" s="204"/>
      <c r="S154" s="204"/>
      <c r="T154" s="204"/>
      <c r="U154" s="204"/>
      <c r="V154" s="204"/>
      <c r="W154" s="204"/>
      <c r="X154" s="208"/>
      <c r="Y154" s="204"/>
      <c r="Z154" s="143"/>
      <c r="AA154" s="143"/>
      <c r="AB154" s="115"/>
      <c r="AC154" s="19"/>
    </row>
    <row r="155" spans="1:29" x14ac:dyDescent="0.3">
      <c r="A155" s="177">
        <v>32</v>
      </c>
      <c r="B155" s="138" t="s">
        <v>131</v>
      </c>
      <c r="C155" s="138" t="s">
        <v>303</v>
      </c>
      <c r="D155" s="204" t="s">
        <v>125</v>
      </c>
      <c r="E155" s="204">
        <v>1</v>
      </c>
      <c r="F155" s="204"/>
      <c r="G155" s="204"/>
      <c r="H155" s="204"/>
      <c r="I155" s="204"/>
      <c r="J155" s="178"/>
      <c r="K155" s="204"/>
      <c r="L155" s="204"/>
      <c r="M155" s="204"/>
      <c r="N155" s="204"/>
      <c r="O155" s="204"/>
      <c r="P155" s="143"/>
      <c r="Q155" s="204"/>
      <c r="R155" s="204"/>
      <c r="S155" s="204"/>
      <c r="T155" s="204"/>
      <c r="U155" s="204"/>
      <c r="V155" s="204"/>
      <c r="W155" s="204"/>
      <c r="X155" s="208"/>
      <c r="Y155" s="204"/>
      <c r="Z155" s="143"/>
      <c r="AA155" s="143"/>
      <c r="AB155" s="115"/>
    </row>
    <row r="156" spans="1:29" x14ac:dyDescent="0.3">
      <c r="A156" s="177">
        <v>33</v>
      </c>
      <c r="B156" s="193" t="s">
        <v>142</v>
      </c>
      <c r="C156" s="138" t="s">
        <v>300</v>
      </c>
      <c r="D156" s="204" t="s">
        <v>125</v>
      </c>
      <c r="E156" s="204">
        <v>12</v>
      </c>
      <c r="F156" s="204"/>
      <c r="G156" s="204"/>
      <c r="H156" s="204"/>
      <c r="I156" s="204"/>
      <c r="J156" s="178"/>
      <c r="K156" s="204"/>
      <c r="L156" s="143"/>
      <c r="M156" s="204"/>
      <c r="N156" s="204"/>
      <c r="O156" s="204"/>
      <c r="P156" s="143"/>
      <c r="Q156" s="204"/>
      <c r="R156" s="204"/>
      <c r="S156" s="204"/>
      <c r="T156" s="204"/>
      <c r="U156" s="204"/>
      <c r="V156" s="204"/>
      <c r="W156" s="204"/>
      <c r="X156" s="208"/>
      <c r="Y156" s="204"/>
      <c r="Z156" s="143"/>
      <c r="AA156" s="143"/>
      <c r="AB156" s="115"/>
    </row>
    <row r="157" spans="1:29" x14ac:dyDescent="0.3">
      <c r="A157" s="177">
        <v>34</v>
      </c>
      <c r="B157" s="193" t="s">
        <v>144</v>
      </c>
      <c r="C157" s="138" t="s">
        <v>300</v>
      </c>
      <c r="D157" s="204" t="s">
        <v>125</v>
      </c>
      <c r="E157" s="204">
        <v>10</v>
      </c>
      <c r="F157" s="204"/>
      <c r="G157" s="204"/>
      <c r="H157" s="204"/>
      <c r="I157" s="204"/>
      <c r="J157" s="178"/>
      <c r="K157" s="204"/>
      <c r="L157" s="143"/>
      <c r="M157" s="204"/>
      <c r="N157" s="204"/>
      <c r="O157" s="204"/>
      <c r="P157" s="143"/>
      <c r="Q157" s="204"/>
      <c r="R157" s="204"/>
      <c r="S157" s="204"/>
      <c r="T157" s="204"/>
      <c r="U157" s="204"/>
      <c r="V157" s="204"/>
      <c r="W157" s="204"/>
      <c r="X157" s="208"/>
      <c r="Y157" s="204"/>
      <c r="Z157" s="143"/>
      <c r="AA157" s="143"/>
      <c r="AB157" s="115"/>
    </row>
    <row r="158" spans="1:29" x14ac:dyDescent="0.3">
      <c r="A158" s="177">
        <v>35</v>
      </c>
      <c r="B158" s="193" t="s">
        <v>145</v>
      </c>
      <c r="C158" s="138" t="s">
        <v>300</v>
      </c>
      <c r="D158" s="204" t="s">
        <v>125</v>
      </c>
      <c r="E158" s="204">
        <v>20</v>
      </c>
      <c r="F158" s="204"/>
      <c r="G158" s="204"/>
      <c r="H158" s="204"/>
      <c r="I158" s="222"/>
      <c r="J158" s="178"/>
      <c r="K158" s="204"/>
      <c r="L158" s="143"/>
      <c r="M158" s="204"/>
      <c r="N158" s="204"/>
      <c r="O158" s="204"/>
      <c r="P158" s="143"/>
      <c r="Q158" s="204"/>
      <c r="R158" s="204"/>
      <c r="S158" s="204"/>
      <c r="T158" s="204"/>
      <c r="U158" s="204"/>
      <c r="V158" s="204"/>
      <c r="W158" s="204"/>
      <c r="X158" s="208"/>
      <c r="Y158" s="204"/>
      <c r="Z158" s="143"/>
      <c r="AA158" s="143"/>
      <c r="AB158" s="115"/>
    </row>
    <row r="159" spans="1:29" x14ac:dyDescent="0.3">
      <c r="A159" s="177">
        <v>36</v>
      </c>
      <c r="B159" s="138" t="s">
        <v>285</v>
      </c>
      <c r="C159" s="138" t="s">
        <v>300</v>
      </c>
      <c r="D159" s="204" t="s">
        <v>125</v>
      </c>
      <c r="E159" s="204">
        <v>0</v>
      </c>
      <c r="F159" s="204"/>
      <c r="G159" s="204"/>
      <c r="H159" s="204"/>
      <c r="I159" s="204"/>
      <c r="J159" s="178"/>
      <c r="K159" s="204"/>
      <c r="L159" s="143"/>
      <c r="M159" s="204"/>
      <c r="N159" s="204"/>
      <c r="O159" s="204"/>
      <c r="P159" s="143"/>
      <c r="Q159" s="204"/>
      <c r="R159" s="204"/>
      <c r="S159" s="204"/>
      <c r="T159" s="204"/>
      <c r="U159" s="204"/>
      <c r="V159" s="204"/>
      <c r="W159" s="204"/>
      <c r="X159" s="208"/>
      <c r="Y159" s="204"/>
      <c r="Z159" s="143"/>
      <c r="AA159" s="143"/>
      <c r="AB159" s="115"/>
    </row>
    <row r="160" spans="1:29" x14ac:dyDescent="0.3">
      <c r="A160" s="177">
        <v>37</v>
      </c>
      <c r="B160" s="193" t="s">
        <v>267</v>
      </c>
      <c r="C160" s="138" t="s">
        <v>300</v>
      </c>
      <c r="D160" s="204" t="s">
        <v>125</v>
      </c>
      <c r="E160" s="204">
        <v>3</v>
      </c>
      <c r="F160" s="204"/>
      <c r="G160" s="204"/>
      <c r="H160" s="204"/>
      <c r="I160" s="204"/>
      <c r="J160" s="178"/>
      <c r="K160" s="204"/>
      <c r="L160" s="143"/>
      <c r="M160" s="204"/>
      <c r="N160" s="204"/>
      <c r="O160" s="204"/>
      <c r="P160" s="143"/>
      <c r="Q160" s="204"/>
      <c r="R160" s="204"/>
      <c r="S160" s="204"/>
      <c r="T160" s="204"/>
      <c r="U160" s="204"/>
      <c r="V160" s="204"/>
      <c r="W160" s="204"/>
      <c r="X160" s="208"/>
      <c r="Y160" s="204"/>
      <c r="Z160" s="143"/>
      <c r="AA160" s="143"/>
      <c r="AB160" s="115"/>
    </row>
    <row r="161" spans="1:28" x14ac:dyDescent="0.3">
      <c r="A161" s="177">
        <v>38</v>
      </c>
      <c r="B161" s="193" t="s">
        <v>286</v>
      </c>
      <c r="C161" s="138" t="s">
        <v>300</v>
      </c>
      <c r="D161" s="204" t="s">
        <v>125</v>
      </c>
      <c r="E161" s="204">
        <v>0</v>
      </c>
      <c r="F161" s="204"/>
      <c r="G161" s="204"/>
      <c r="H161" s="204"/>
      <c r="I161" s="204"/>
      <c r="J161" s="178"/>
      <c r="K161" s="204"/>
      <c r="L161" s="143"/>
      <c r="M161" s="204"/>
      <c r="N161" s="204"/>
      <c r="O161" s="204"/>
      <c r="P161" s="143"/>
      <c r="Q161" s="204"/>
      <c r="R161" s="204"/>
      <c r="S161" s="204"/>
      <c r="T161" s="204"/>
      <c r="U161" s="204"/>
      <c r="V161" s="204"/>
      <c r="W161" s="204"/>
      <c r="X161" s="208"/>
      <c r="Y161" s="204"/>
      <c r="Z161" s="143"/>
      <c r="AA161" s="143"/>
      <c r="AB161" s="115"/>
    </row>
    <row r="162" spans="1:28" x14ac:dyDescent="0.3">
      <c r="A162" s="177">
        <v>39</v>
      </c>
      <c r="B162" s="193" t="s">
        <v>220</v>
      </c>
      <c r="C162" s="138" t="s">
        <v>300</v>
      </c>
      <c r="D162" s="204" t="s">
        <v>125</v>
      </c>
      <c r="E162" s="204">
        <v>5</v>
      </c>
      <c r="F162" s="204"/>
      <c r="G162" s="204"/>
      <c r="H162" s="204"/>
      <c r="I162" s="204"/>
      <c r="J162" s="178"/>
      <c r="K162" s="204"/>
      <c r="L162" s="143"/>
      <c r="M162" s="204"/>
      <c r="N162" s="204"/>
      <c r="O162" s="204"/>
      <c r="P162" s="143"/>
      <c r="Q162" s="204"/>
      <c r="R162" s="204"/>
      <c r="S162" s="204"/>
      <c r="T162" s="204"/>
      <c r="U162" s="204"/>
      <c r="V162" s="204"/>
      <c r="W162" s="204"/>
      <c r="X162" s="208"/>
      <c r="Y162" s="204"/>
      <c r="Z162" s="143"/>
      <c r="AA162" s="143"/>
      <c r="AB162" s="115"/>
    </row>
    <row r="163" spans="1:28" x14ac:dyDescent="0.3">
      <c r="A163" s="177">
        <v>40</v>
      </c>
      <c r="B163" s="193" t="s">
        <v>245</v>
      </c>
      <c r="C163" s="138" t="s">
        <v>300</v>
      </c>
      <c r="D163" s="204" t="s">
        <v>125</v>
      </c>
      <c r="E163" s="204">
        <v>6</v>
      </c>
      <c r="F163" s="204"/>
      <c r="G163" s="204"/>
      <c r="H163" s="204"/>
      <c r="I163" s="204"/>
      <c r="J163" s="178"/>
      <c r="K163" s="204"/>
      <c r="L163" s="143"/>
      <c r="M163" s="204"/>
      <c r="N163" s="204"/>
      <c r="O163" s="204"/>
      <c r="P163" s="143"/>
      <c r="Q163" s="204"/>
      <c r="R163" s="204"/>
      <c r="S163" s="204"/>
      <c r="T163" s="204"/>
      <c r="U163" s="204"/>
      <c r="V163" s="204"/>
      <c r="W163" s="204"/>
      <c r="X163" s="208"/>
      <c r="Y163" s="204"/>
      <c r="Z163" s="143"/>
      <c r="AA163" s="143"/>
      <c r="AB163" s="115"/>
    </row>
    <row r="164" spans="1:28" x14ac:dyDescent="0.3">
      <c r="A164" s="177">
        <v>41</v>
      </c>
      <c r="B164" s="193" t="s">
        <v>221</v>
      </c>
      <c r="C164" s="138" t="s">
        <v>300</v>
      </c>
      <c r="D164" s="204" t="s">
        <v>125</v>
      </c>
      <c r="E164" s="204">
        <v>10</v>
      </c>
      <c r="F164" s="204"/>
      <c r="G164" s="204"/>
      <c r="H164" s="204"/>
      <c r="I164" s="222"/>
      <c r="J164" s="178"/>
      <c r="K164" s="204"/>
      <c r="L164" s="143"/>
      <c r="M164" s="204"/>
      <c r="N164" s="204"/>
      <c r="O164" s="204"/>
      <c r="P164" s="143"/>
      <c r="Q164" s="204"/>
      <c r="R164" s="204"/>
      <c r="S164" s="204"/>
      <c r="T164" s="204"/>
      <c r="U164" s="204"/>
      <c r="V164" s="204"/>
      <c r="W164" s="204"/>
      <c r="X164" s="208"/>
      <c r="Y164" s="204"/>
      <c r="Z164" s="143"/>
      <c r="AA164" s="143"/>
      <c r="AB164" s="115"/>
    </row>
    <row r="165" spans="1:28" x14ac:dyDescent="0.3">
      <c r="A165" s="177">
        <v>42</v>
      </c>
      <c r="B165" s="193" t="s">
        <v>152</v>
      </c>
      <c r="C165" s="138" t="s">
        <v>300</v>
      </c>
      <c r="D165" s="204" t="s">
        <v>125</v>
      </c>
      <c r="E165" s="204">
        <v>10</v>
      </c>
      <c r="F165" s="204"/>
      <c r="G165" s="204"/>
      <c r="H165" s="204"/>
      <c r="I165" s="204"/>
      <c r="J165" s="178"/>
      <c r="K165" s="204"/>
      <c r="L165" s="143"/>
      <c r="M165" s="204"/>
      <c r="N165" s="204"/>
      <c r="O165" s="204"/>
      <c r="P165" s="143"/>
      <c r="Q165" s="204"/>
      <c r="R165" s="204"/>
      <c r="S165" s="204"/>
      <c r="T165" s="204"/>
      <c r="U165" s="204"/>
      <c r="V165" s="204"/>
      <c r="W165" s="204"/>
      <c r="X165" s="208"/>
      <c r="Y165" s="204"/>
      <c r="Z165" s="143"/>
      <c r="AA165" s="143"/>
      <c r="AB165" s="115"/>
    </row>
    <row r="166" spans="1:28" x14ac:dyDescent="0.3">
      <c r="A166" s="177">
        <v>43</v>
      </c>
      <c r="B166" s="193" t="s">
        <v>153</v>
      </c>
      <c r="C166" s="138" t="s">
        <v>300</v>
      </c>
      <c r="D166" s="204" t="s">
        <v>125</v>
      </c>
      <c r="E166" s="204">
        <v>20</v>
      </c>
      <c r="F166" s="204"/>
      <c r="G166" s="204"/>
      <c r="H166" s="204"/>
      <c r="I166" s="204"/>
      <c r="J166" s="178"/>
      <c r="K166" s="204"/>
      <c r="L166" s="143"/>
      <c r="M166" s="204"/>
      <c r="N166" s="204"/>
      <c r="O166" s="204"/>
      <c r="P166" s="143"/>
      <c r="Q166" s="204"/>
      <c r="R166" s="204"/>
      <c r="S166" s="204"/>
      <c r="T166" s="204"/>
      <c r="U166" s="204"/>
      <c r="V166" s="204"/>
      <c r="W166" s="204"/>
      <c r="X166" s="208"/>
      <c r="Y166" s="204"/>
      <c r="Z166" s="143"/>
      <c r="AA166" s="143"/>
      <c r="AB166" s="115"/>
    </row>
    <row r="167" spans="1:28" x14ac:dyDescent="0.3">
      <c r="A167" s="177">
        <v>44</v>
      </c>
      <c r="B167" s="193" t="s">
        <v>287</v>
      </c>
      <c r="C167" s="138" t="s">
        <v>300</v>
      </c>
      <c r="D167" s="204" t="s">
        <v>125</v>
      </c>
      <c r="E167" s="204">
        <v>0</v>
      </c>
      <c r="F167" s="204"/>
      <c r="G167" s="204"/>
      <c r="H167" s="204"/>
      <c r="I167" s="204"/>
      <c r="J167" s="178"/>
      <c r="K167" s="204"/>
      <c r="L167" s="143"/>
      <c r="M167" s="204"/>
      <c r="N167" s="204"/>
      <c r="O167" s="204"/>
      <c r="P167" s="143"/>
      <c r="Q167" s="204"/>
      <c r="R167" s="204"/>
      <c r="S167" s="204"/>
      <c r="T167" s="204"/>
      <c r="U167" s="204"/>
      <c r="V167" s="204"/>
      <c r="W167" s="204"/>
      <c r="X167" s="208"/>
      <c r="Y167" s="204"/>
      <c r="Z167" s="143"/>
      <c r="AA167" s="143"/>
      <c r="AB167" s="115"/>
    </row>
    <row r="168" spans="1:28" x14ac:dyDescent="0.3">
      <c r="A168" s="177">
        <v>45</v>
      </c>
      <c r="B168" s="193" t="s">
        <v>225</v>
      </c>
      <c r="C168" s="138" t="s">
        <v>300</v>
      </c>
      <c r="D168" s="204" t="s">
        <v>125</v>
      </c>
      <c r="E168" s="204">
        <v>26</v>
      </c>
      <c r="F168" s="204"/>
      <c r="G168" s="204"/>
      <c r="H168" s="204"/>
      <c r="I168" s="204"/>
      <c r="J168" s="178"/>
      <c r="K168" s="204"/>
      <c r="L168" s="143"/>
      <c r="M168" s="204"/>
      <c r="N168" s="204"/>
      <c r="O168" s="204"/>
      <c r="P168" s="143"/>
      <c r="Q168" s="204"/>
      <c r="R168" s="204"/>
      <c r="S168" s="204"/>
      <c r="T168" s="204"/>
      <c r="U168" s="204"/>
      <c r="V168" s="204"/>
      <c r="W168" s="204"/>
      <c r="X168" s="208"/>
      <c r="Y168" s="204"/>
      <c r="Z168" s="143"/>
      <c r="AA168" s="143"/>
      <c r="AB168" s="115"/>
    </row>
    <row r="169" spans="1:28" x14ac:dyDescent="0.3">
      <c r="A169" s="177">
        <v>46</v>
      </c>
      <c r="B169" s="193" t="s">
        <v>224</v>
      </c>
      <c r="C169" s="138" t="s">
        <v>300</v>
      </c>
      <c r="D169" s="204" t="s">
        <v>125</v>
      </c>
      <c r="E169" s="204">
        <v>1</v>
      </c>
      <c r="F169" s="204"/>
      <c r="G169" s="204"/>
      <c r="H169" s="204"/>
      <c r="I169" s="222"/>
      <c r="J169" s="178"/>
      <c r="K169" s="188"/>
      <c r="L169" s="143"/>
      <c r="M169" s="204"/>
      <c r="N169" s="204"/>
      <c r="O169" s="204"/>
      <c r="P169" s="143"/>
      <c r="Q169" s="204"/>
      <c r="R169" s="204"/>
      <c r="S169" s="204"/>
      <c r="T169" s="204"/>
      <c r="U169" s="204"/>
      <c r="V169" s="204"/>
      <c r="W169" s="204"/>
      <c r="X169" s="208"/>
      <c r="Y169" s="204"/>
      <c r="Z169" s="143"/>
      <c r="AA169" s="143"/>
      <c r="AB169" s="115"/>
    </row>
    <row r="170" spans="1:28" x14ac:dyDescent="0.3">
      <c r="A170" s="177">
        <v>47</v>
      </c>
      <c r="B170" s="193" t="s">
        <v>191</v>
      </c>
      <c r="C170" s="138" t="s">
        <v>300</v>
      </c>
      <c r="D170" s="204" t="s">
        <v>125</v>
      </c>
      <c r="E170" s="204">
        <v>0</v>
      </c>
      <c r="F170" s="204"/>
      <c r="G170" s="204"/>
      <c r="H170" s="204"/>
      <c r="I170" s="204"/>
      <c r="J170" s="178"/>
      <c r="K170" s="143"/>
      <c r="L170" s="204"/>
      <c r="M170" s="204"/>
      <c r="N170" s="204"/>
      <c r="O170" s="204"/>
      <c r="P170" s="143"/>
      <c r="Q170" s="204"/>
      <c r="R170" s="204"/>
      <c r="S170" s="204"/>
      <c r="T170" s="204"/>
      <c r="U170" s="204"/>
      <c r="V170" s="204"/>
      <c r="W170" s="204"/>
      <c r="X170" s="208"/>
      <c r="Y170" s="204"/>
      <c r="Z170" s="143"/>
      <c r="AA170" s="143"/>
      <c r="AB170" s="115"/>
    </row>
    <row r="171" spans="1:28" x14ac:dyDescent="0.3">
      <c r="A171" s="177">
        <v>48</v>
      </c>
      <c r="B171" s="193" t="s">
        <v>235</v>
      </c>
      <c r="C171" s="138" t="s">
        <v>300</v>
      </c>
      <c r="D171" s="204" t="s">
        <v>125</v>
      </c>
      <c r="E171" s="204">
        <v>12</v>
      </c>
      <c r="F171" s="204"/>
      <c r="G171" s="204"/>
      <c r="H171" s="204"/>
      <c r="I171" s="222"/>
      <c r="J171" s="178"/>
      <c r="K171" s="143"/>
      <c r="L171" s="204"/>
      <c r="M171" s="204"/>
      <c r="N171" s="204"/>
      <c r="O171" s="204"/>
      <c r="P171" s="143"/>
      <c r="Q171" s="204"/>
      <c r="R171" s="204"/>
      <c r="S171" s="204"/>
      <c r="T171" s="204"/>
      <c r="U171" s="204"/>
      <c r="V171" s="204"/>
      <c r="W171" s="204"/>
      <c r="X171" s="208"/>
      <c r="Y171" s="204"/>
      <c r="Z171" s="143"/>
      <c r="AA171" s="143"/>
      <c r="AB171" s="115"/>
    </row>
    <row r="172" spans="1:28" x14ac:dyDescent="0.3">
      <c r="A172" s="177">
        <v>49</v>
      </c>
      <c r="B172" s="193" t="s">
        <v>271</v>
      </c>
      <c r="C172" s="138" t="s">
        <v>300</v>
      </c>
      <c r="D172" s="204" t="s">
        <v>125</v>
      </c>
      <c r="E172" s="204">
        <v>10</v>
      </c>
      <c r="F172" s="204"/>
      <c r="G172" s="204"/>
      <c r="H172" s="204"/>
      <c r="I172" s="204"/>
      <c r="J172" s="178"/>
      <c r="K172" s="143"/>
      <c r="L172" s="204"/>
      <c r="M172" s="204"/>
      <c r="N172" s="204"/>
      <c r="O172" s="204"/>
      <c r="P172" s="143"/>
      <c r="Q172" s="204"/>
      <c r="R172" s="204"/>
      <c r="S172" s="204"/>
      <c r="T172" s="204"/>
      <c r="U172" s="204"/>
      <c r="V172" s="204"/>
      <c r="W172" s="204"/>
      <c r="X172" s="208"/>
      <c r="Y172" s="204"/>
      <c r="Z172" s="143"/>
      <c r="AA172" s="143"/>
      <c r="AB172" s="115"/>
    </row>
    <row r="173" spans="1:28" x14ac:dyDescent="0.3">
      <c r="A173" s="177">
        <v>50</v>
      </c>
      <c r="B173" s="193" t="s">
        <v>289</v>
      </c>
      <c r="C173" s="138" t="s">
        <v>300</v>
      </c>
      <c r="D173" s="204" t="s">
        <v>125</v>
      </c>
      <c r="E173" s="204">
        <v>1</v>
      </c>
      <c r="F173" s="204"/>
      <c r="G173" s="204"/>
      <c r="H173" s="204"/>
      <c r="I173" s="204"/>
      <c r="J173" s="178"/>
      <c r="K173" s="143"/>
      <c r="L173" s="204"/>
      <c r="M173" s="204"/>
      <c r="N173" s="204"/>
      <c r="O173" s="204"/>
      <c r="P173" s="143"/>
      <c r="Q173" s="204"/>
      <c r="R173" s="204"/>
      <c r="S173" s="204"/>
      <c r="T173" s="204"/>
      <c r="U173" s="204"/>
      <c r="V173" s="204"/>
      <c r="W173" s="204"/>
      <c r="X173" s="208"/>
      <c r="Y173" s="204"/>
      <c r="Z173" s="143"/>
      <c r="AA173" s="143"/>
      <c r="AB173" s="115"/>
    </row>
    <row r="174" spans="1:28" x14ac:dyDescent="0.3">
      <c r="A174" s="177">
        <v>51</v>
      </c>
      <c r="B174" s="138" t="s">
        <v>131</v>
      </c>
      <c r="C174" s="138" t="s">
        <v>124</v>
      </c>
      <c r="D174" s="204" t="s">
        <v>125</v>
      </c>
      <c r="E174" s="204">
        <v>2</v>
      </c>
      <c r="F174" s="204"/>
      <c r="G174" s="204"/>
      <c r="H174" s="204"/>
      <c r="I174" s="204"/>
      <c r="J174" s="178"/>
      <c r="K174" s="204"/>
      <c r="L174" s="204"/>
      <c r="M174" s="204"/>
      <c r="N174" s="204"/>
      <c r="O174" s="204"/>
      <c r="P174" s="143"/>
      <c r="Q174" s="204"/>
      <c r="R174" s="204"/>
      <c r="S174" s="204"/>
      <c r="T174" s="204"/>
      <c r="U174" s="204"/>
      <c r="V174" s="204"/>
      <c r="W174" s="204"/>
      <c r="X174" s="208"/>
      <c r="Y174" s="204"/>
      <c r="Z174" s="143"/>
      <c r="AA174" s="143"/>
      <c r="AB174" s="115"/>
    </row>
    <row r="175" spans="1:28" x14ac:dyDescent="0.3">
      <c r="A175" s="177">
        <v>52</v>
      </c>
      <c r="B175" s="138" t="s">
        <v>130</v>
      </c>
      <c r="C175" s="138" t="s">
        <v>157</v>
      </c>
      <c r="D175" s="204" t="s">
        <v>125</v>
      </c>
      <c r="E175" s="204">
        <v>10</v>
      </c>
      <c r="F175" s="204"/>
      <c r="G175" s="204"/>
      <c r="H175" s="204"/>
      <c r="I175" s="204"/>
      <c r="J175" s="178"/>
      <c r="K175" s="204"/>
      <c r="L175" s="204"/>
      <c r="M175" s="204"/>
      <c r="N175" s="204"/>
      <c r="O175" s="204"/>
      <c r="P175" s="143"/>
      <c r="Q175" s="204"/>
      <c r="R175" s="204"/>
      <c r="S175" s="204"/>
      <c r="T175" s="204"/>
      <c r="U175" s="204"/>
      <c r="V175" s="204"/>
      <c r="W175" s="204"/>
      <c r="X175" s="208"/>
      <c r="Y175" s="204"/>
      <c r="Z175" s="143"/>
      <c r="AA175" s="143"/>
      <c r="AB175" s="115"/>
    </row>
    <row r="176" spans="1:28" ht="24" customHeight="1" x14ac:dyDescent="0.3">
      <c r="A176" s="177">
        <v>54</v>
      </c>
      <c r="B176" s="138" t="s">
        <v>106</v>
      </c>
      <c r="C176" s="138" t="s">
        <v>115</v>
      </c>
      <c r="D176" s="204" t="s">
        <v>125</v>
      </c>
      <c r="E176" s="204">
        <v>1</v>
      </c>
      <c r="F176" s="204"/>
      <c r="G176" s="204"/>
      <c r="H176" s="204"/>
      <c r="I176" s="204"/>
      <c r="J176" s="178"/>
      <c r="K176" s="204"/>
      <c r="L176" s="204"/>
      <c r="M176" s="204"/>
      <c r="N176" s="204"/>
      <c r="O176" s="204"/>
      <c r="P176" s="143"/>
      <c r="Q176" s="204"/>
      <c r="R176" s="204"/>
      <c r="S176" s="204"/>
      <c r="T176" s="204"/>
      <c r="U176" s="204"/>
      <c r="V176" s="204"/>
      <c r="W176" s="204"/>
      <c r="X176" s="208"/>
      <c r="Y176" s="204"/>
      <c r="Z176" s="143"/>
      <c r="AA176" s="143"/>
      <c r="AB176" s="115"/>
    </row>
    <row r="177" spans="1:28" ht="21" customHeight="1" x14ac:dyDescent="0.3">
      <c r="A177" s="177">
        <v>55</v>
      </c>
      <c r="B177" s="138" t="s">
        <v>190</v>
      </c>
      <c r="C177" s="138" t="s">
        <v>115</v>
      </c>
      <c r="D177" s="204" t="s">
        <v>58</v>
      </c>
      <c r="E177" s="204">
        <v>3</v>
      </c>
      <c r="F177" s="187"/>
      <c r="G177" s="204"/>
      <c r="H177" s="204"/>
      <c r="I177" s="204"/>
      <c r="J177" s="178"/>
      <c r="K177" s="204"/>
      <c r="L177" s="204"/>
      <c r="M177" s="204"/>
      <c r="N177" s="204"/>
      <c r="O177" s="204"/>
      <c r="P177" s="143"/>
      <c r="Q177" s="204"/>
      <c r="R177" s="204"/>
      <c r="S177" s="204"/>
      <c r="T177" s="204"/>
      <c r="U177" s="204"/>
      <c r="V177" s="204"/>
      <c r="W177" s="204"/>
      <c r="X177" s="208"/>
      <c r="Y177" s="204"/>
      <c r="Z177" s="143"/>
      <c r="AA177" s="143"/>
      <c r="AB177" s="115"/>
    </row>
    <row r="178" spans="1:28" ht="21" customHeight="1" x14ac:dyDescent="0.3">
      <c r="A178" s="177">
        <v>56</v>
      </c>
      <c r="B178" s="138" t="s">
        <v>263</v>
      </c>
      <c r="C178" s="138" t="s">
        <v>157</v>
      </c>
      <c r="D178" s="204" t="s">
        <v>125</v>
      </c>
      <c r="E178" s="204">
        <v>0</v>
      </c>
      <c r="F178" s="187"/>
      <c r="G178" s="204"/>
      <c r="H178" s="204"/>
      <c r="I178" s="204"/>
      <c r="J178" s="178"/>
      <c r="K178" s="204"/>
      <c r="L178" s="204"/>
      <c r="M178" s="204"/>
      <c r="N178" s="204"/>
      <c r="O178" s="204"/>
      <c r="P178" s="143"/>
      <c r="Q178" s="204"/>
      <c r="R178" s="204"/>
      <c r="S178" s="204"/>
      <c r="T178" s="204"/>
      <c r="U178" s="204"/>
      <c r="V178" s="204"/>
      <c r="W178" s="204"/>
      <c r="X178" s="208"/>
      <c r="Y178" s="204"/>
      <c r="Z178" s="143"/>
      <c r="AA178" s="143"/>
      <c r="AB178" s="115"/>
    </row>
    <row r="179" spans="1:28" ht="21" customHeight="1" x14ac:dyDescent="0.3">
      <c r="A179" s="177">
        <v>57</v>
      </c>
      <c r="B179" s="138" t="s">
        <v>263</v>
      </c>
      <c r="C179" s="138" t="s">
        <v>303</v>
      </c>
      <c r="D179" s="204" t="s">
        <v>125</v>
      </c>
      <c r="E179" s="204">
        <v>0</v>
      </c>
      <c r="F179" s="187"/>
      <c r="G179" s="204"/>
      <c r="H179" s="204"/>
      <c r="I179" s="204"/>
      <c r="J179" s="178"/>
      <c r="K179" s="204"/>
      <c r="L179" s="204"/>
      <c r="M179" s="204"/>
      <c r="N179" s="204"/>
      <c r="O179" s="204"/>
      <c r="P179" s="143"/>
      <c r="Q179" s="204"/>
      <c r="R179" s="204"/>
      <c r="S179" s="204"/>
      <c r="T179" s="204"/>
      <c r="U179" s="204"/>
      <c r="V179" s="204"/>
      <c r="W179" s="204"/>
      <c r="X179" s="208"/>
      <c r="Y179" s="204"/>
      <c r="Z179" s="143"/>
      <c r="AA179" s="143"/>
      <c r="AB179" s="115"/>
    </row>
    <row r="180" spans="1:28" x14ac:dyDescent="0.3">
      <c r="A180" s="177">
        <v>58</v>
      </c>
      <c r="B180" s="138" t="s">
        <v>248</v>
      </c>
      <c r="C180" s="138" t="s">
        <v>306</v>
      </c>
      <c r="D180" s="204" t="s">
        <v>58</v>
      </c>
      <c r="E180" s="204">
        <v>10</v>
      </c>
      <c r="F180" s="187"/>
      <c r="G180" s="204"/>
      <c r="H180" s="204"/>
      <c r="I180" s="204"/>
      <c r="J180" s="178"/>
      <c r="K180" s="204"/>
      <c r="L180" s="204"/>
      <c r="M180" s="204"/>
      <c r="N180" s="204"/>
      <c r="O180" s="143"/>
      <c r="P180" s="143"/>
      <c r="Q180" s="143"/>
      <c r="R180" s="204"/>
      <c r="S180" s="204"/>
      <c r="T180" s="204"/>
      <c r="U180" s="204"/>
      <c r="V180" s="204"/>
      <c r="W180" s="204"/>
      <c r="X180" s="208"/>
      <c r="Y180" s="204"/>
      <c r="Z180" s="143"/>
      <c r="AA180" s="143"/>
      <c r="AB180" s="115"/>
    </row>
    <row r="181" spans="1:28" x14ac:dyDescent="0.3">
      <c r="A181" s="177">
        <v>59</v>
      </c>
      <c r="B181" s="138" t="s">
        <v>256</v>
      </c>
      <c r="C181" s="138" t="s">
        <v>115</v>
      </c>
      <c r="D181" s="204" t="s">
        <v>118</v>
      </c>
      <c r="E181" s="204">
        <v>1</v>
      </c>
      <c r="F181" s="187"/>
      <c r="G181" s="204"/>
      <c r="H181" s="204"/>
      <c r="I181" s="204"/>
      <c r="J181" s="178"/>
      <c r="K181" s="204"/>
      <c r="L181" s="204"/>
      <c r="M181" s="204"/>
      <c r="N181" s="204"/>
      <c r="O181" s="204"/>
      <c r="P181" s="143"/>
      <c r="Q181" s="204"/>
      <c r="R181" s="204"/>
      <c r="S181" s="204"/>
      <c r="T181" s="204"/>
      <c r="U181" s="204"/>
      <c r="V181" s="204"/>
      <c r="W181" s="204"/>
      <c r="X181" s="208"/>
      <c r="Y181" s="204"/>
      <c r="Z181" s="143"/>
      <c r="AA181" s="143"/>
      <c r="AB181" s="115"/>
    </row>
    <row r="182" spans="1:28" x14ac:dyDescent="0.3">
      <c r="A182" s="177">
        <v>60</v>
      </c>
      <c r="B182" s="138" t="s">
        <v>290</v>
      </c>
      <c r="C182" s="138" t="s">
        <v>115</v>
      </c>
      <c r="D182" s="204" t="s">
        <v>118</v>
      </c>
      <c r="E182" s="204">
        <v>0</v>
      </c>
      <c r="F182" s="187"/>
      <c r="G182" s="204"/>
      <c r="H182" s="204"/>
      <c r="I182" s="204"/>
      <c r="J182" s="178"/>
      <c r="K182" s="204"/>
      <c r="L182" s="204"/>
      <c r="M182" s="204"/>
      <c r="N182" s="204"/>
      <c r="O182" s="204"/>
      <c r="P182" s="143"/>
      <c r="Q182" s="204"/>
      <c r="R182" s="204"/>
      <c r="S182" s="204"/>
      <c r="T182" s="204"/>
      <c r="U182" s="204"/>
      <c r="V182" s="204"/>
      <c r="W182" s="204"/>
      <c r="X182" s="208"/>
      <c r="Y182" s="204"/>
      <c r="Z182" s="143"/>
      <c r="AA182" s="143"/>
      <c r="AB182" s="115"/>
    </row>
    <row r="183" spans="1:28" x14ac:dyDescent="0.3">
      <c r="A183" s="177">
        <v>61</v>
      </c>
      <c r="B183" s="138" t="s">
        <v>191</v>
      </c>
      <c r="C183" s="138" t="s">
        <v>115</v>
      </c>
      <c r="D183" s="204" t="s">
        <v>118</v>
      </c>
      <c r="E183" s="204">
        <v>5</v>
      </c>
      <c r="F183" s="187"/>
      <c r="G183" s="204"/>
      <c r="H183" s="204"/>
      <c r="I183" s="204"/>
      <c r="J183" s="178"/>
      <c r="K183" s="204"/>
      <c r="L183" s="204"/>
      <c r="M183" s="204"/>
      <c r="N183" s="204"/>
      <c r="O183" s="204"/>
      <c r="P183" s="143"/>
      <c r="Q183" s="204"/>
      <c r="R183" s="204"/>
      <c r="S183" s="204"/>
      <c r="T183" s="204"/>
      <c r="U183" s="204"/>
      <c r="V183" s="204"/>
      <c r="W183" s="204"/>
      <c r="X183" s="208"/>
      <c r="Y183" s="204"/>
      <c r="Z183" s="143"/>
      <c r="AA183" s="143"/>
      <c r="AB183" s="115"/>
    </row>
    <row r="184" spans="1:28" x14ac:dyDescent="0.3">
      <c r="A184" s="177">
        <v>62</v>
      </c>
      <c r="B184" s="138" t="s">
        <v>191</v>
      </c>
      <c r="C184" s="138" t="s">
        <v>115</v>
      </c>
      <c r="D184" s="204" t="s">
        <v>118</v>
      </c>
      <c r="E184" s="204">
        <v>5</v>
      </c>
      <c r="F184" s="187"/>
      <c r="G184" s="204"/>
      <c r="H184" s="204"/>
      <c r="I184" s="204"/>
      <c r="J184" s="178"/>
      <c r="K184" s="204"/>
      <c r="L184" s="204"/>
      <c r="M184" s="204"/>
      <c r="N184" s="204"/>
      <c r="O184" s="204"/>
      <c r="P184" s="143"/>
      <c r="Q184" s="204"/>
      <c r="R184" s="204"/>
      <c r="S184" s="204"/>
      <c r="T184" s="204"/>
      <c r="U184" s="204"/>
      <c r="V184" s="204"/>
      <c r="W184" s="204"/>
      <c r="X184" s="208"/>
      <c r="Y184" s="204"/>
      <c r="Z184" s="143"/>
      <c r="AA184" s="143"/>
      <c r="AB184" s="115"/>
    </row>
    <row r="185" spans="1:28" x14ac:dyDescent="0.3">
      <c r="A185" s="177">
        <v>63</v>
      </c>
      <c r="B185" s="138" t="s">
        <v>191</v>
      </c>
      <c r="C185" s="138" t="s">
        <v>299</v>
      </c>
      <c r="D185" s="221" t="s">
        <v>58</v>
      </c>
      <c r="E185" s="221">
        <v>14</v>
      </c>
      <c r="F185" s="187"/>
      <c r="G185" s="221"/>
      <c r="H185" s="221"/>
      <c r="I185" s="187"/>
      <c r="J185" s="178"/>
      <c r="K185" s="221"/>
      <c r="L185" s="221"/>
      <c r="M185" s="221"/>
      <c r="N185" s="221"/>
      <c r="O185" s="221"/>
      <c r="P185" s="143"/>
      <c r="Q185" s="143"/>
      <c r="R185" s="221"/>
      <c r="S185" s="221"/>
      <c r="T185" s="221"/>
      <c r="U185" s="221"/>
      <c r="V185" s="221"/>
      <c r="W185" s="221"/>
      <c r="X185" s="221"/>
      <c r="Y185" s="221"/>
      <c r="Z185" s="143"/>
      <c r="AA185" s="143"/>
      <c r="AB185" s="115"/>
    </row>
    <row r="186" spans="1:28" x14ac:dyDescent="0.3">
      <c r="A186" s="177">
        <v>64</v>
      </c>
      <c r="B186" s="138" t="s">
        <v>292</v>
      </c>
      <c r="C186" s="138" t="s">
        <v>299</v>
      </c>
      <c r="D186" s="221" t="s">
        <v>118</v>
      </c>
      <c r="E186" s="221">
        <v>7</v>
      </c>
      <c r="F186" s="187"/>
      <c r="G186" s="221"/>
      <c r="H186" s="221"/>
      <c r="I186" s="187"/>
      <c r="J186" s="178"/>
      <c r="K186" s="221"/>
      <c r="L186" s="221"/>
      <c r="M186" s="221"/>
      <c r="N186" s="221"/>
      <c r="O186" s="143"/>
      <c r="P186" s="143"/>
      <c r="Q186" s="143"/>
      <c r="R186" s="221"/>
      <c r="S186" s="221"/>
      <c r="T186" s="221"/>
      <c r="U186" s="221"/>
      <c r="V186" s="221"/>
      <c r="W186" s="221"/>
      <c r="X186" s="221"/>
      <c r="Y186" s="221"/>
      <c r="Z186" s="143"/>
      <c r="AA186" s="143"/>
      <c r="AB186" s="115"/>
    </row>
    <row r="187" spans="1:28" x14ac:dyDescent="0.3">
      <c r="A187" s="177">
        <v>65</v>
      </c>
      <c r="B187" s="138" t="s">
        <v>291</v>
      </c>
      <c r="C187" s="138" t="s">
        <v>299</v>
      </c>
      <c r="D187" s="221" t="s">
        <v>58</v>
      </c>
      <c r="E187" s="221">
        <v>8</v>
      </c>
      <c r="F187" s="187"/>
      <c r="G187" s="221"/>
      <c r="H187" s="221"/>
      <c r="I187" s="187"/>
      <c r="J187" s="178"/>
      <c r="K187" s="221"/>
      <c r="L187" s="221"/>
      <c r="M187" s="221"/>
      <c r="N187" s="221"/>
      <c r="O187" s="143"/>
      <c r="P187" s="143"/>
      <c r="Q187" s="143"/>
      <c r="R187" s="221"/>
      <c r="S187" s="221"/>
      <c r="T187" s="221"/>
      <c r="U187" s="221"/>
      <c r="V187" s="221"/>
      <c r="W187" s="221"/>
      <c r="X187" s="221"/>
      <c r="Y187" s="221"/>
      <c r="Z187" s="143"/>
      <c r="AA187" s="143"/>
      <c r="AB187" s="115"/>
    </row>
    <row r="188" spans="1:28" x14ac:dyDescent="0.3">
      <c r="A188" s="177">
        <v>66</v>
      </c>
      <c r="B188" s="138" t="s">
        <v>78</v>
      </c>
      <c r="C188" s="138" t="s">
        <v>299</v>
      </c>
      <c r="D188" s="204" t="s">
        <v>58</v>
      </c>
      <c r="E188" s="204">
        <v>27</v>
      </c>
      <c r="F188" s="187"/>
      <c r="G188" s="204"/>
      <c r="H188" s="204"/>
      <c r="I188" s="204"/>
      <c r="J188" s="178"/>
      <c r="K188" s="204"/>
      <c r="L188" s="204"/>
      <c r="M188" s="204"/>
      <c r="N188" s="204"/>
      <c r="O188" s="143"/>
      <c r="P188" s="143"/>
      <c r="Q188" s="143"/>
      <c r="R188" s="204"/>
      <c r="S188" s="204"/>
      <c r="T188" s="204"/>
      <c r="U188" s="204"/>
      <c r="V188" s="204"/>
      <c r="W188" s="204"/>
      <c r="X188" s="208"/>
      <c r="Y188" s="204"/>
      <c r="Z188" s="143"/>
      <c r="AA188" s="143"/>
      <c r="AB188" s="115"/>
    </row>
    <row r="189" spans="1:28" x14ac:dyDescent="0.3">
      <c r="A189" s="177">
        <v>67</v>
      </c>
      <c r="B189" s="138" t="s">
        <v>191</v>
      </c>
      <c r="C189" s="138" t="s">
        <v>299</v>
      </c>
      <c r="D189" s="221" t="s">
        <v>58</v>
      </c>
      <c r="E189" s="221">
        <v>3</v>
      </c>
      <c r="F189" s="187"/>
      <c r="G189" s="221"/>
      <c r="H189" s="221"/>
      <c r="I189" s="221"/>
      <c r="J189" s="178"/>
      <c r="K189" s="221"/>
      <c r="L189" s="221"/>
      <c r="M189" s="221"/>
      <c r="N189" s="221"/>
      <c r="O189" s="143"/>
      <c r="P189" s="143"/>
      <c r="Q189" s="143"/>
      <c r="R189" s="221"/>
      <c r="S189" s="221"/>
      <c r="T189" s="221"/>
      <c r="U189" s="221"/>
      <c r="V189" s="221"/>
      <c r="W189" s="221"/>
      <c r="X189" s="221"/>
      <c r="Y189" s="221"/>
      <c r="Z189" s="143"/>
      <c r="AA189" s="143"/>
      <c r="AB189" s="115"/>
    </row>
    <row r="190" spans="1:28" x14ac:dyDescent="0.3">
      <c r="A190" s="177">
        <v>68</v>
      </c>
      <c r="B190" s="138" t="s">
        <v>191</v>
      </c>
      <c r="C190" s="138" t="s">
        <v>115</v>
      </c>
      <c r="D190" s="204" t="s">
        <v>118</v>
      </c>
      <c r="E190" s="204">
        <v>5</v>
      </c>
      <c r="F190" s="204"/>
      <c r="G190" s="204"/>
      <c r="H190" s="204"/>
      <c r="I190" s="204"/>
      <c r="J190" s="178"/>
      <c r="K190" s="204"/>
      <c r="L190" s="204"/>
      <c r="M190" s="204"/>
      <c r="N190" s="204"/>
      <c r="O190" s="204"/>
      <c r="P190" s="143"/>
      <c r="Q190" s="204"/>
      <c r="R190" s="204"/>
      <c r="S190" s="204"/>
      <c r="T190" s="204"/>
      <c r="U190" s="204"/>
      <c r="V190" s="204"/>
      <c r="W190" s="204"/>
      <c r="X190" s="208"/>
      <c r="Y190" s="204"/>
      <c r="Z190" s="143"/>
      <c r="AA190" s="143"/>
      <c r="AB190" s="115"/>
    </row>
    <row r="191" spans="1:28" x14ac:dyDescent="0.3">
      <c r="A191" s="177">
        <v>69</v>
      </c>
      <c r="B191" s="138" t="s">
        <v>222</v>
      </c>
      <c r="C191" s="138" t="s">
        <v>166</v>
      </c>
      <c r="D191" s="204" t="s">
        <v>125</v>
      </c>
      <c r="E191" s="204">
        <v>1</v>
      </c>
      <c r="F191" s="204"/>
      <c r="G191" s="204"/>
      <c r="H191" s="204"/>
      <c r="I191" s="204"/>
      <c r="J191" s="178"/>
      <c r="K191" s="204"/>
      <c r="L191" s="204"/>
      <c r="M191" s="204"/>
      <c r="N191" s="204"/>
      <c r="O191" s="204"/>
      <c r="P191" s="143"/>
      <c r="Q191" s="204"/>
      <c r="R191" s="204"/>
      <c r="S191" s="204"/>
      <c r="T191" s="204"/>
      <c r="U191" s="204"/>
      <c r="V191" s="204"/>
      <c r="W191" s="204"/>
      <c r="X191" s="208"/>
      <c r="Y191" s="204"/>
      <c r="Z191" s="143"/>
      <c r="AA191" s="143"/>
      <c r="AB191" s="115"/>
    </row>
    <row r="192" spans="1:28" x14ac:dyDescent="0.3">
      <c r="A192" s="177">
        <v>70</v>
      </c>
      <c r="B192" s="138" t="s">
        <v>241</v>
      </c>
      <c r="C192" s="138" t="s">
        <v>166</v>
      </c>
      <c r="D192" s="204" t="s">
        <v>125</v>
      </c>
      <c r="E192" s="204">
        <v>1</v>
      </c>
      <c r="F192" s="204"/>
      <c r="G192" s="204"/>
      <c r="H192" s="204"/>
      <c r="I192" s="204"/>
      <c r="J192" s="178"/>
      <c r="K192" s="204"/>
      <c r="L192" s="204"/>
      <c r="M192" s="204"/>
      <c r="N192" s="204"/>
      <c r="O192" s="204"/>
      <c r="P192" s="143"/>
      <c r="Q192" s="204"/>
      <c r="R192" s="204"/>
      <c r="S192" s="204"/>
      <c r="T192" s="204"/>
      <c r="U192" s="204"/>
      <c r="V192" s="204"/>
      <c r="W192" s="204"/>
      <c r="X192" s="208"/>
      <c r="Y192" s="204"/>
      <c r="Z192" s="143"/>
      <c r="AA192" s="143"/>
      <c r="AB192" s="115"/>
    </row>
    <row r="193" spans="1:31" x14ac:dyDescent="0.3">
      <c r="A193" s="177">
        <v>71</v>
      </c>
      <c r="B193" s="138" t="s">
        <v>242</v>
      </c>
      <c r="C193" s="138" t="s">
        <v>166</v>
      </c>
      <c r="D193" s="204" t="s">
        <v>125</v>
      </c>
      <c r="E193" s="204">
        <v>1</v>
      </c>
      <c r="F193" s="204"/>
      <c r="G193" s="204"/>
      <c r="H193" s="204"/>
      <c r="I193" s="204"/>
      <c r="J193" s="178"/>
      <c r="K193" s="204"/>
      <c r="L193" s="204"/>
      <c r="M193" s="204"/>
      <c r="N193" s="204"/>
      <c r="O193" s="204"/>
      <c r="P193" s="143"/>
      <c r="Q193" s="204"/>
      <c r="R193" s="204"/>
      <c r="S193" s="204"/>
      <c r="T193" s="204"/>
      <c r="U193" s="204"/>
      <c r="V193" s="204"/>
      <c r="W193" s="204"/>
      <c r="X193" s="208"/>
      <c r="Y193" s="204"/>
      <c r="Z193" s="143"/>
      <c r="AA193" s="143"/>
      <c r="AB193" s="115"/>
    </row>
    <row r="194" spans="1:31" x14ac:dyDescent="0.3">
      <c r="A194" s="177">
        <v>72</v>
      </c>
      <c r="B194" s="138" t="s">
        <v>243</v>
      </c>
      <c r="C194" s="138" t="s">
        <v>166</v>
      </c>
      <c r="D194" s="204" t="s">
        <v>125</v>
      </c>
      <c r="E194" s="204">
        <v>1</v>
      </c>
      <c r="F194" s="204"/>
      <c r="G194" s="204"/>
      <c r="H194" s="204"/>
      <c r="I194" s="204"/>
      <c r="J194" s="178"/>
      <c r="K194" s="204"/>
      <c r="L194" s="204"/>
      <c r="M194" s="204"/>
      <c r="N194" s="204"/>
      <c r="O194" s="204"/>
      <c r="P194" s="143"/>
      <c r="Q194" s="204"/>
      <c r="R194" s="204"/>
      <c r="S194" s="204"/>
      <c r="T194" s="204"/>
      <c r="U194" s="204"/>
      <c r="V194" s="204"/>
      <c r="W194" s="204"/>
      <c r="X194" s="208"/>
      <c r="Y194" s="204"/>
      <c r="Z194" s="143"/>
      <c r="AA194" s="143"/>
      <c r="AB194" s="115"/>
    </row>
    <row r="195" spans="1:31" x14ac:dyDescent="0.3">
      <c r="A195" s="177">
        <v>73</v>
      </c>
      <c r="B195" s="138" t="s">
        <v>191</v>
      </c>
      <c r="C195" s="138" t="s">
        <v>231</v>
      </c>
      <c r="D195" s="204" t="s">
        <v>125</v>
      </c>
      <c r="E195" s="204">
        <v>1</v>
      </c>
      <c r="F195" s="204"/>
      <c r="G195" s="204"/>
      <c r="H195" s="204"/>
      <c r="I195" s="204"/>
      <c r="J195" s="178"/>
      <c r="K195" s="204"/>
      <c r="L195" s="204"/>
      <c r="M195" s="204"/>
      <c r="N195" s="204"/>
      <c r="O195" s="204"/>
      <c r="P195" s="143"/>
      <c r="Q195" s="204"/>
      <c r="R195" s="204"/>
      <c r="S195" s="204"/>
      <c r="T195" s="204"/>
      <c r="U195" s="204"/>
      <c r="V195" s="204"/>
      <c r="W195" s="204"/>
      <c r="X195" s="208"/>
      <c r="Y195" s="204"/>
      <c r="Z195" s="143"/>
      <c r="AA195" s="143"/>
      <c r="AB195" s="115"/>
    </row>
    <row r="196" spans="1:31" x14ac:dyDescent="0.3">
      <c r="A196" s="177">
        <v>74</v>
      </c>
      <c r="B196" s="138" t="s">
        <v>191</v>
      </c>
      <c r="C196" s="138" t="s">
        <v>300</v>
      </c>
      <c r="D196" s="204" t="s">
        <v>125</v>
      </c>
      <c r="E196" s="204">
        <v>1</v>
      </c>
      <c r="F196" s="204"/>
      <c r="G196" s="204"/>
      <c r="H196" s="204"/>
      <c r="I196" s="204"/>
      <c r="J196" s="178"/>
      <c r="K196" s="204"/>
      <c r="L196" s="204"/>
      <c r="M196" s="204"/>
      <c r="N196" s="204"/>
      <c r="O196" s="204"/>
      <c r="P196" s="143"/>
      <c r="Q196" s="204"/>
      <c r="R196" s="204"/>
      <c r="S196" s="204"/>
      <c r="T196" s="204"/>
      <c r="U196" s="204"/>
      <c r="V196" s="204"/>
      <c r="W196" s="204"/>
      <c r="X196" s="208"/>
      <c r="Y196" s="204"/>
      <c r="Z196" s="143"/>
      <c r="AA196" s="143"/>
      <c r="AB196" s="115"/>
    </row>
    <row r="197" spans="1:31" x14ac:dyDescent="0.3">
      <c r="A197" s="177">
        <v>75</v>
      </c>
      <c r="B197" s="138" t="s">
        <v>191</v>
      </c>
      <c r="C197" s="138" t="s">
        <v>300</v>
      </c>
      <c r="D197" s="204" t="s">
        <v>125</v>
      </c>
      <c r="E197" s="204">
        <v>1</v>
      </c>
      <c r="F197" s="204"/>
      <c r="G197" s="204"/>
      <c r="H197" s="204"/>
      <c r="I197" s="204"/>
      <c r="J197" s="178"/>
      <c r="K197" s="204"/>
      <c r="L197" s="204"/>
      <c r="M197" s="204"/>
      <c r="N197" s="204"/>
      <c r="O197" s="204"/>
      <c r="P197" s="143"/>
      <c r="Q197" s="204"/>
      <c r="R197" s="204"/>
      <c r="S197" s="204"/>
      <c r="T197" s="204"/>
      <c r="U197" s="204"/>
      <c r="V197" s="204"/>
      <c r="W197" s="204"/>
      <c r="X197" s="208"/>
      <c r="Y197" s="204"/>
      <c r="Z197" s="143"/>
      <c r="AA197" s="143"/>
      <c r="AB197" s="115"/>
    </row>
    <row r="198" spans="1:31" x14ac:dyDescent="0.3">
      <c r="A198" s="177">
        <v>76</v>
      </c>
      <c r="B198" s="138" t="s">
        <v>294</v>
      </c>
      <c r="C198" s="138" t="s">
        <v>157</v>
      </c>
      <c r="D198" s="204" t="s">
        <v>125</v>
      </c>
      <c r="E198" s="204">
        <v>1</v>
      </c>
      <c r="F198" s="204"/>
      <c r="G198" s="204"/>
      <c r="H198" s="204"/>
      <c r="I198" s="204"/>
      <c r="J198" s="178"/>
      <c r="K198" s="204"/>
      <c r="L198" s="204"/>
      <c r="M198" s="204"/>
      <c r="N198" s="204"/>
      <c r="O198" s="204"/>
      <c r="P198" s="143"/>
      <c r="Q198" s="204"/>
      <c r="R198" s="204"/>
      <c r="S198" s="204"/>
      <c r="T198" s="204"/>
      <c r="U198" s="204"/>
      <c r="V198" s="204"/>
      <c r="W198" s="204"/>
      <c r="X198" s="208"/>
      <c r="Y198" s="204"/>
      <c r="Z198" s="143"/>
      <c r="AA198" s="143"/>
      <c r="AB198" s="115"/>
    </row>
    <row r="199" spans="1:31" x14ac:dyDescent="0.3">
      <c r="A199" s="177">
        <v>77</v>
      </c>
      <c r="B199" s="138" t="s">
        <v>191</v>
      </c>
      <c r="C199" s="138" t="s">
        <v>300</v>
      </c>
      <c r="D199" s="204" t="s">
        <v>125</v>
      </c>
      <c r="E199" s="204">
        <v>1</v>
      </c>
      <c r="F199" s="204"/>
      <c r="G199" s="204"/>
      <c r="H199" s="204"/>
      <c r="I199" s="204"/>
      <c r="J199" s="178"/>
      <c r="K199" s="204"/>
      <c r="L199" s="204"/>
      <c r="M199" s="204"/>
      <c r="N199" s="204"/>
      <c r="O199" s="204"/>
      <c r="P199" s="143"/>
      <c r="Q199" s="204"/>
      <c r="R199" s="204"/>
      <c r="S199" s="204"/>
      <c r="T199" s="204"/>
      <c r="U199" s="204"/>
      <c r="V199" s="204"/>
      <c r="W199" s="204"/>
      <c r="X199" s="208"/>
      <c r="Y199" s="204"/>
      <c r="Z199" s="143"/>
      <c r="AA199" s="143"/>
      <c r="AB199" s="115"/>
      <c r="AC199" s="115"/>
      <c r="AD199" s="115"/>
      <c r="AE199" s="115"/>
    </row>
    <row r="200" spans="1:31" x14ac:dyDescent="0.3">
      <c r="A200" s="177">
        <v>78</v>
      </c>
      <c r="B200" s="138" t="s">
        <v>191</v>
      </c>
      <c r="C200" s="138" t="s">
        <v>254</v>
      </c>
      <c r="D200" s="222" t="s">
        <v>58</v>
      </c>
      <c r="E200" s="222">
        <v>3</v>
      </c>
      <c r="F200" s="222"/>
      <c r="G200" s="222"/>
      <c r="H200" s="222"/>
      <c r="I200" s="222"/>
      <c r="J200" s="178"/>
      <c r="K200" s="222"/>
      <c r="L200" s="222"/>
      <c r="M200" s="222"/>
      <c r="N200" s="222"/>
      <c r="O200" s="143"/>
      <c r="P200" s="143"/>
      <c r="Q200" s="222"/>
      <c r="R200" s="222"/>
      <c r="S200" s="222"/>
      <c r="T200" s="222"/>
      <c r="U200" s="222"/>
      <c r="V200" s="222"/>
      <c r="W200" s="222"/>
      <c r="X200" s="222"/>
      <c r="Y200" s="222"/>
      <c r="Z200" s="143"/>
      <c r="AA200" s="143"/>
      <c r="AB200" s="115"/>
    </row>
    <row r="201" spans="1:31" x14ac:dyDescent="0.3">
      <c r="A201" s="177">
        <v>79</v>
      </c>
      <c r="B201" s="138" t="s">
        <v>266</v>
      </c>
      <c r="C201" s="138" t="s">
        <v>254</v>
      </c>
      <c r="D201" s="204" t="s">
        <v>58</v>
      </c>
      <c r="E201" s="204">
        <v>3</v>
      </c>
      <c r="F201" s="204"/>
      <c r="G201" s="204"/>
      <c r="H201" s="204"/>
      <c r="I201" s="204"/>
      <c r="J201" s="178"/>
      <c r="K201" s="204"/>
      <c r="L201" s="204"/>
      <c r="M201" s="204"/>
      <c r="N201" s="204"/>
      <c r="O201" s="143"/>
      <c r="P201" s="143"/>
      <c r="Q201" s="143"/>
      <c r="R201" s="204"/>
      <c r="S201" s="204"/>
      <c r="T201" s="204"/>
      <c r="U201" s="204"/>
      <c r="V201" s="143"/>
      <c r="W201" s="204"/>
      <c r="X201" s="208"/>
      <c r="Y201" s="204"/>
      <c r="Z201" s="143"/>
      <c r="AA201" s="143"/>
      <c r="AB201" s="115"/>
    </row>
    <row r="202" spans="1:31" x14ac:dyDescent="0.3">
      <c r="A202" s="177">
        <v>80</v>
      </c>
      <c r="B202" s="138" t="s">
        <v>191</v>
      </c>
      <c r="C202" s="138" t="s">
        <v>304</v>
      </c>
      <c r="D202" s="223" t="s">
        <v>58</v>
      </c>
      <c r="E202" s="223">
        <v>2</v>
      </c>
      <c r="F202" s="223"/>
      <c r="G202" s="223"/>
      <c r="H202" s="223"/>
      <c r="I202" s="223"/>
      <c r="J202" s="178"/>
      <c r="K202" s="223"/>
      <c r="L202" s="223"/>
      <c r="M202" s="223"/>
      <c r="N202" s="223"/>
      <c r="O202" s="143"/>
      <c r="P202" s="143"/>
      <c r="Q202" s="143"/>
      <c r="R202" s="223"/>
      <c r="S202" s="223"/>
      <c r="T202" s="223"/>
      <c r="U202" s="223"/>
      <c r="V202" s="143"/>
      <c r="W202" s="223"/>
      <c r="X202" s="223"/>
      <c r="Y202" s="223"/>
      <c r="Z202" s="143"/>
      <c r="AA202" s="143"/>
      <c r="AB202" s="115"/>
    </row>
    <row r="203" spans="1:31" x14ac:dyDescent="0.3">
      <c r="A203" s="104"/>
      <c r="B203" s="108" t="s">
        <v>170</v>
      </c>
      <c r="C203" s="106"/>
      <c r="D203" s="107"/>
      <c r="E203" s="107"/>
      <c r="F203" s="108"/>
      <c r="G203" s="108"/>
      <c r="H203" s="109"/>
      <c r="I203" s="166"/>
      <c r="J203" s="166"/>
      <c r="K203" s="166"/>
      <c r="L203" s="166"/>
      <c r="M203" s="166"/>
      <c r="N203" s="166"/>
      <c r="O203" s="166"/>
      <c r="P203" s="166"/>
      <c r="Q203" s="166"/>
      <c r="R203" s="166"/>
      <c r="S203" s="166"/>
      <c r="T203" s="166"/>
      <c r="U203" s="166"/>
      <c r="V203" s="166"/>
      <c r="W203" s="166"/>
      <c r="X203" s="166"/>
      <c r="Y203" s="166"/>
      <c r="Z203" s="166"/>
      <c r="AA203" s="166"/>
      <c r="AB203" s="166"/>
      <c r="AC203" s="162"/>
    </row>
    <row r="204" spans="1:31" x14ac:dyDescent="0.3">
      <c r="A204" s="283"/>
      <c r="B204" s="108" t="s">
        <v>171</v>
      </c>
      <c r="C204" s="106"/>
      <c r="D204" s="106"/>
      <c r="E204" s="106"/>
      <c r="F204" s="106"/>
      <c r="G204" s="179"/>
      <c r="H204" s="180"/>
      <c r="I204" s="181"/>
      <c r="J204" s="182"/>
      <c r="K204" s="106"/>
      <c r="L204" s="106"/>
      <c r="M204" s="106"/>
      <c r="N204" s="106"/>
      <c r="O204" s="106"/>
      <c r="P204" s="191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82"/>
      <c r="AC204" s="167"/>
    </row>
    <row r="205" spans="1:31" x14ac:dyDescent="0.3">
      <c r="A205" s="283"/>
      <c r="B205" s="179" t="s">
        <v>172</v>
      </c>
      <c r="C205" s="179"/>
      <c r="D205" s="179"/>
      <c r="E205" s="179"/>
      <c r="F205" s="179"/>
      <c r="G205" s="179"/>
      <c r="H205" s="183"/>
      <c r="I205" s="181"/>
      <c r="J205" s="192"/>
      <c r="K205" s="179"/>
      <c r="L205" s="179"/>
      <c r="M205" s="179"/>
      <c r="N205" s="179"/>
      <c r="O205" s="179"/>
      <c r="P205" s="179"/>
      <c r="Q205" s="179"/>
      <c r="R205" s="179"/>
      <c r="S205" s="179"/>
      <c r="T205" s="179"/>
      <c r="U205" s="179"/>
      <c r="V205" s="179"/>
      <c r="W205" s="179"/>
      <c r="X205" s="179"/>
      <c r="Y205" s="179"/>
      <c r="Z205" s="179"/>
      <c r="AA205" s="179"/>
      <c r="AB205" s="182"/>
      <c r="AC205" s="167"/>
    </row>
    <row r="206" spans="1:31" x14ac:dyDescent="0.3">
      <c r="A206" s="283"/>
      <c r="B206" s="179"/>
      <c r="C206" s="174"/>
      <c r="D206" s="179"/>
      <c r="E206" s="179"/>
      <c r="F206" s="179"/>
      <c r="G206" s="179"/>
      <c r="H206" s="184"/>
      <c r="I206" s="181"/>
      <c r="J206" s="185"/>
      <c r="K206" s="179"/>
      <c r="L206" s="106"/>
      <c r="M206" s="179"/>
      <c r="N206" s="179"/>
      <c r="O206" s="179"/>
      <c r="P206" s="179"/>
      <c r="Q206" s="179"/>
      <c r="R206" s="179"/>
      <c r="S206" s="179"/>
      <c r="T206" s="179"/>
      <c r="U206" s="179"/>
      <c r="V206" s="179"/>
      <c r="W206" s="179"/>
      <c r="X206" s="179"/>
      <c r="Y206" s="179"/>
      <c r="Z206" s="179"/>
      <c r="AA206" s="179"/>
      <c r="AB206" s="186"/>
    </row>
    <row r="207" spans="1:31" x14ac:dyDescent="0.3">
      <c r="A207" s="125"/>
      <c r="B207" s="135"/>
      <c r="C207" s="135"/>
      <c r="D207" s="135"/>
      <c r="E207" s="135"/>
      <c r="F207" s="135"/>
      <c r="G207" s="135"/>
      <c r="H207" s="152"/>
      <c r="I207" s="153"/>
      <c r="J207" s="135"/>
      <c r="K207" s="135"/>
      <c r="L207" s="154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54"/>
      <c r="AC207" s="102"/>
    </row>
    <row r="208" spans="1:31" x14ac:dyDescent="0.3">
      <c r="A208" s="125"/>
      <c r="B208" s="125"/>
      <c r="C208" s="125"/>
      <c r="E208" s="125"/>
      <c r="F208" s="125"/>
      <c r="G208" s="125"/>
      <c r="H208" s="155"/>
      <c r="I208" s="156"/>
      <c r="J208" s="125"/>
      <c r="K208" s="125"/>
      <c r="L208" s="125"/>
      <c r="Q208" s="125"/>
      <c r="R208" s="125"/>
      <c r="S208" s="125"/>
      <c r="T208" s="125"/>
      <c r="U208" s="125"/>
      <c r="V208" s="125"/>
      <c r="W208" s="125"/>
      <c r="X208" s="125"/>
      <c r="Y208" s="125"/>
      <c r="Z208" s="125"/>
      <c r="AA208" s="125"/>
      <c r="AB208" s="162"/>
    </row>
    <row r="209" spans="1:28" x14ac:dyDescent="0.3">
      <c r="A209" s="125"/>
      <c r="B209" s="125"/>
      <c r="C209" s="136" t="s">
        <v>173</v>
      </c>
      <c r="D209" s="136"/>
      <c r="E209" s="136"/>
      <c r="F209" s="136"/>
      <c r="G209" s="136"/>
      <c r="H209" s="136"/>
      <c r="I209" s="136"/>
      <c r="J209" s="136"/>
      <c r="K209" s="157" t="s">
        <v>226</v>
      </c>
      <c r="L209" s="136"/>
      <c r="Q209" s="125"/>
      <c r="R209" s="125"/>
      <c r="S209" s="125"/>
      <c r="T209" s="125"/>
      <c r="U209" s="125"/>
      <c r="V209" s="125"/>
      <c r="W209" s="125"/>
      <c r="X209" s="125"/>
      <c r="Y209" s="125"/>
      <c r="Z209" s="125"/>
      <c r="AA209" s="125"/>
      <c r="AB209" s="116"/>
    </row>
    <row r="210" spans="1:28" x14ac:dyDescent="0.3">
      <c r="A210" s="125"/>
      <c r="B210" s="125"/>
      <c r="C210" s="136"/>
      <c r="D210" s="136"/>
      <c r="E210" s="136"/>
      <c r="F210" s="136"/>
      <c r="G210" s="136"/>
      <c r="H210" s="136"/>
      <c r="I210" s="136"/>
      <c r="J210" s="136"/>
      <c r="K210" s="157"/>
      <c r="L210" s="136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16"/>
    </row>
    <row r="211" spans="1:28" x14ac:dyDescent="0.3">
      <c r="A211" s="125"/>
      <c r="B211" s="125"/>
      <c r="C211" s="136" t="s">
        <v>174</v>
      </c>
      <c r="D211" s="136"/>
      <c r="E211" s="136"/>
      <c r="F211" s="136"/>
      <c r="G211" s="136"/>
      <c r="H211" s="136"/>
      <c r="I211" s="136"/>
      <c r="J211" s="136"/>
      <c r="K211" s="157" t="s">
        <v>175</v>
      </c>
      <c r="L211" s="136"/>
      <c r="Q211" s="125"/>
      <c r="R211" s="125"/>
      <c r="S211" s="125"/>
      <c r="T211" s="125"/>
      <c r="U211" s="125"/>
      <c r="V211" s="125"/>
      <c r="W211" s="125"/>
      <c r="X211" s="125"/>
      <c r="Y211" s="125"/>
      <c r="Z211" s="125"/>
      <c r="AA211" s="125"/>
      <c r="AB211" s="162"/>
    </row>
    <row r="212" spans="1:28" x14ac:dyDescent="0.3">
      <c r="A212" s="125"/>
      <c r="B212" s="125"/>
      <c r="C212" s="136"/>
      <c r="D212" s="136"/>
      <c r="E212" s="136"/>
      <c r="F212" s="136"/>
      <c r="G212" s="136"/>
      <c r="H212" s="136"/>
      <c r="I212" s="136"/>
      <c r="J212" s="136"/>
      <c r="K212" s="157"/>
      <c r="L212" s="136"/>
      <c r="M212" s="136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16"/>
    </row>
    <row r="214" spans="1:28" x14ac:dyDescent="0.3">
      <c r="M214" s="195">
        <v>0.45</v>
      </c>
      <c r="O214" s="102">
        <f>P203</f>
        <v>0</v>
      </c>
    </row>
    <row r="215" spans="1:28" x14ac:dyDescent="0.3">
      <c r="M215" s="135" t="s">
        <v>210</v>
      </c>
      <c r="N215" s="135"/>
      <c r="O215" s="171">
        <f>J203+K203+L203+Z203</f>
        <v>0</v>
      </c>
      <c r="P215" s="171"/>
    </row>
    <row r="216" spans="1:28" x14ac:dyDescent="0.3">
      <c r="M216" s="135" t="s">
        <v>211</v>
      </c>
      <c r="N216" s="135"/>
      <c r="O216" s="169">
        <f>U203+V203+T203+Y203+S203</f>
        <v>0</v>
      </c>
      <c r="P216" s="169"/>
    </row>
    <row r="217" spans="1:28" x14ac:dyDescent="0.3">
      <c r="M217" s="172" t="s">
        <v>273</v>
      </c>
      <c r="N217" s="135"/>
      <c r="O217" s="171">
        <f>(O203+Q203)</f>
        <v>0</v>
      </c>
      <c r="P217" s="171"/>
    </row>
    <row r="218" spans="1:28" x14ac:dyDescent="0.3">
      <c r="M218" s="172" t="s">
        <v>279</v>
      </c>
      <c r="N218" s="135"/>
      <c r="O218" s="171">
        <f>X203</f>
        <v>0</v>
      </c>
      <c r="P218" s="171"/>
    </row>
    <row r="219" spans="1:28" x14ac:dyDescent="0.3">
      <c r="M219" s="172" t="s">
        <v>213</v>
      </c>
      <c r="N219" s="135"/>
      <c r="O219" s="171">
        <f>M203</f>
        <v>0</v>
      </c>
      <c r="P219" s="171"/>
    </row>
    <row r="220" spans="1:28" x14ac:dyDescent="0.3">
      <c r="M220" s="172"/>
      <c r="N220" s="135"/>
      <c r="O220" s="170">
        <f>SUM(O214:O219)</f>
        <v>0</v>
      </c>
      <c r="P220" s="170"/>
    </row>
  </sheetData>
  <mergeCells count="62">
    <mergeCell ref="L4:AC4"/>
    <mergeCell ref="A11:AC11"/>
    <mergeCell ref="A14:A16"/>
    <mergeCell ref="B14:B16"/>
    <mergeCell ref="C14:C16"/>
    <mergeCell ref="D14:D16"/>
    <mergeCell ref="E14:E16"/>
    <mergeCell ref="F14:F16"/>
    <mergeCell ref="G14:G16"/>
    <mergeCell ref="H14:H16"/>
    <mergeCell ref="AA14:AA16"/>
    <mergeCell ref="AB14:AB16"/>
    <mergeCell ref="K15:K16"/>
    <mergeCell ref="L15:L16"/>
    <mergeCell ref="M15:M16"/>
    <mergeCell ref="N15:N16"/>
    <mergeCell ref="W15:W16"/>
    <mergeCell ref="I14:I16"/>
    <mergeCell ref="J14:J16"/>
    <mergeCell ref="K14:W14"/>
    <mergeCell ref="Z14:Z16"/>
    <mergeCell ref="O15:O16"/>
    <mergeCell ref="Q15:Q16"/>
    <mergeCell ref="R15:R16"/>
    <mergeCell ref="S15:S16"/>
    <mergeCell ref="V15:V16"/>
    <mergeCell ref="AD21:AE21"/>
    <mergeCell ref="AD23:AE23"/>
    <mergeCell ref="A96:A98"/>
    <mergeCell ref="B111:D111"/>
    <mergeCell ref="F111:J112"/>
    <mergeCell ref="L111:Z111"/>
    <mergeCell ref="A118:AC118"/>
    <mergeCell ref="A121:A123"/>
    <mergeCell ref="B121:B123"/>
    <mergeCell ref="C121:C123"/>
    <mergeCell ref="D121:D123"/>
    <mergeCell ref="E121:E123"/>
    <mergeCell ref="F121:F123"/>
    <mergeCell ref="G121:G123"/>
    <mergeCell ref="H121:H123"/>
    <mergeCell ref="I121:I123"/>
    <mergeCell ref="Y121:Y123"/>
    <mergeCell ref="Z121:Z123"/>
    <mergeCell ref="AA121:AA123"/>
    <mergeCell ref="AB121:AB123"/>
    <mergeCell ref="K122:K123"/>
    <mergeCell ref="L122:L123"/>
    <mergeCell ref="A204:A206"/>
    <mergeCell ref="O122:O123"/>
    <mergeCell ref="P122:P123"/>
    <mergeCell ref="Q122:Q123"/>
    <mergeCell ref="R122:R123"/>
    <mergeCell ref="J121:J123"/>
    <mergeCell ref="K121:W121"/>
    <mergeCell ref="M122:M123"/>
    <mergeCell ref="N122:N123"/>
    <mergeCell ref="U122:U123"/>
    <mergeCell ref="V122:V123"/>
    <mergeCell ref="W122:W123"/>
    <mergeCell ref="S122:S123"/>
    <mergeCell ref="T122:T123"/>
  </mergeCells>
  <pageMargins left="0.15748031496062992" right="0.19685039370078741" top="0.74803149606299213" bottom="0.15748031496062992" header="0.31496062992125984" footer="0.15748031496062992"/>
  <pageSetup paperSize="9" scale="55" orientation="landscape" verticalDpi="0" r:id="rId1"/>
  <rowBreaks count="2" manualBreakCount="2">
    <brk id="104" max="22" man="1"/>
    <brk id="143" max="23" man="1"/>
  </rowBreaks>
  <colBreaks count="1" manualBreakCount="1">
    <brk id="28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214"/>
  <sheetViews>
    <sheetView view="pageBreakPreview" topLeftCell="C123" zoomScale="90" zoomScaleNormal="87" zoomScaleSheetLayoutView="90" workbookViewId="0">
      <selection activeCell="V115" sqref="V115"/>
    </sheetView>
  </sheetViews>
  <sheetFormatPr defaultRowHeight="18.75" x14ac:dyDescent="0.3"/>
  <cols>
    <col min="1" max="1" width="5.42578125" style="27" customWidth="1"/>
    <col min="2" max="2" width="20.28515625" style="27" customWidth="1"/>
    <col min="3" max="3" width="20.42578125" style="27" customWidth="1"/>
    <col min="4" max="4" width="13.85546875" style="125" customWidth="1"/>
    <col min="5" max="5" width="5" style="27" customWidth="1"/>
    <col min="6" max="6" width="11" style="27" customWidth="1"/>
    <col min="7" max="7" width="8.42578125" style="27" customWidth="1"/>
    <col min="8" max="8" width="6.42578125" style="28" customWidth="1"/>
    <col min="9" max="9" width="7.28515625" style="101" customWidth="1"/>
    <col min="10" max="10" width="13.42578125" style="27" customWidth="1"/>
    <col min="11" max="11" width="6.5703125" style="27" customWidth="1"/>
    <col min="12" max="12" width="7.42578125" style="27" customWidth="1"/>
    <col min="13" max="13" width="6.85546875" style="27" customWidth="1"/>
    <col min="14" max="14" width="6.85546875" style="27" hidden="1" customWidth="1"/>
    <col min="15" max="15" width="11.85546875" style="27" customWidth="1"/>
    <col min="16" max="16" width="9.42578125" style="27" customWidth="1"/>
    <col min="17" max="17" width="8.28515625" style="27" customWidth="1"/>
    <col min="18" max="18" width="0.140625" style="27" customWidth="1"/>
    <col min="19" max="19" width="8.42578125" style="27" customWidth="1"/>
    <col min="20" max="20" width="8" style="27" customWidth="1"/>
    <col min="21" max="21" width="11" style="27" customWidth="1"/>
    <col min="22" max="22" width="11.7109375" style="27" customWidth="1"/>
    <col min="23" max="23" width="8" style="27" hidden="1" customWidth="1"/>
    <col min="24" max="24" width="8" style="27" customWidth="1"/>
    <col min="25" max="25" width="9.140625" style="27" customWidth="1"/>
    <col min="26" max="26" width="8.85546875" style="27" customWidth="1"/>
    <col min="27" max="27" width="10.85546875" style="27" customWidth="1"/>
    <col min="28" max="28" width="13.5703125" style="19" customWidth="1"/>
    <col min="29" max="29" width="10" style="27" bestFit="1" customWidth="1"/>
    <col min="30" max="16384" width="9.140625" style="27"/>
  </cols>
  <sheetData>
    <row r="1" spans="1:29" hidden="1" x14ac:dyDescent="0.3"/>
    <row r="2" spans="1:29" hidden="1" x14ac:dyDescent="0.3">
      <c r="B2" s="19" t="s">
        <v>28</v>
      </c>
      <c r="C2" s="19"/>
      <c r="D2" s="116"/>
      <c r="E2" s="19"/>
      <c r="F2" s="19"/>
      <c r="G2" s="19"/>
      <c r="H2" s="21"/>
      <c r="I2" s="100"/>
      <c r="J2" s="19"/>
      <c r="K2" s="19"/>
      <c r="L2" s="19" t="s">
        <v>29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9" hidden="1" x14ac:dyDescent="0.3">
      <c r="B3" s="19"/>
      <c r="C3" s="19"/>
      <c r="D3" s="116"/>
      <c r="E3" s="19"/>
      <c r="F3" s="19"/>
      <c r="G3" s="19"/>
      <c r="H3" s="21"/>
      <c r="I3" s="100"/>
      <c r="J3" s="19"/>
      <c r="K3" s="19"/>
      <c r="L3" s="19" t="s">
        <v>30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31</v>
      </c>
      <c r="X3" s="19"/>
      <c r="Y3" s="19"/>
    </row>
    <row r="4" spans="1:29" hidden="1" x14ac:dyDescent="0.3">
      <c r="B4" s="19" t="s">
        <v>32</v>
      </c>
      <c r="C4" s="19"/>
      <c r="D4" s="116"/>
      <c r="E4" s="19"/>
      <c r="F4" s="19"/>
      <c r="G4" s="19"/>
      <c r="H4" s="21"/>
      <c r="I4" s="100"/>
      <c r="J4" s="19"/>
      <c r="K4" s="19"/>
      <c r="L4" s="319" t="s">
        <v>197</v>
      </c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</row>
    <row r="5" spans="1:29" hidden="1" x14ac:dyDescent="0.3">
      <c r="B5" s="19"/>
      <c r="C5" s="19"/>
      <c r="D5" s="116"/>
      <c r="E5" s="19"/>
      <c r="F5" s="19"/>
      <c r="G5" s="19"/>
      <c r="H5" s="21"/>
      <c r="I5" s="100"/>
      <c r="J5" s="19"/>
      <c r="K5" s="19"/>
      <c r="L5" s="19" t="s">
        <v>198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9" hidden="1" x14ac:dyDescent="0.3">
      <c r="B6" s="24" t="s">
        <v>33</v>
      </c>
      <c r="C6" s="19" t="s">
        <v>34</v>
      </c>
      <c r="D6" s="116"/>
      <c r="E6" s="19"/>
      <c r="F6" s="19"/>
      <c r="G6" s="19"/>
      <c r="H6" s="21"/>
      <c r="I6" s="100"/>
      <c r="J6" s="19"/>
      <c r="K6" s="19"/>
      <c r="L6" s="19" t="s">
        <v>7</v>
      </c>
      <c r="M6" s="19"/>
      <c r="N6" s="19" t="s">
        <v>35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9" hidden="1" x14ac:dyDescent="0.3">
      <c r="B7" s="19"/>
      <c r="C7" s="19"/>
      <c r="D7" s="116"/>
      <c r="E7" s="19"/>
      <c r="F7" s="19"/>
      <c r="G7" s="19"/>
      <c r="H7" s="21"/>
      <c r="I7" s="100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9" hidden="1" x14ac:dyDescent="0.3">
      <c r="B8" s="25" t="s">
        <v>36</v>
      </c>
      <c r="C8" s="19"/>
      <c r="D8" s="116"/>
      <c r="E8" s="19"/>
      <c r="F8" s="19"/>
      <c r="G8" s="19"/>
      <c r="H8" s="21"/>
      <c r="I8" s="100"/>
      <c r="J8" s="19"/>
      <c r="K8" s="19"/>
      <c r="L8" s="19" t="s">
        <v>37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9" hidden="1" x14ac:dyDescent="0.3">
      <c r="B9" s="26"/>
    </row>
    <row r="10" spans="1:29" hidden="1" x14ac:dyDescent="0.3">
      <c r="H10" s="21" t="s">
        <v>38</v>
      </c>
      <c r="I10" s="100"/>
    </row>
    <row r="11" spans="1:29" hidden="1" x14ac:dyDescent="0.3">
      <c r="A11" s="255" t="s">
        <v>176</v>
      </c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</row>
    <row r="12" spans="1:29" hidden="1" x14ac:dyDescent="0.3">
      <c r="C12" s="19"/>
      <c r="D12" s="116"/>
      <c r="E12" s="19"/>
      <c r="F12" s="19"/>
      <c r="G12" s="19"/>
    </row>
    <row r="13" spans="1:29" ht="18.75" hidden="1" customHeight="1" thickBot="1" x14ac:dyDescent="0.35">
      <c r="B13" s="19" t="s">
        <v>39</v>
      </c>
      <c r="C13" s="19"/>
      <c r="D13" s="116" t="s">
        <v>40</v>
      </c>
      <c r="E13" s="19"/>
      <c r="F13" s="19"/>
      <c r="G13" s="19"/>
    </row>
    <row r="14" spans="1:29" hidden="1" x14ac:dyDescent="0.3">
      <c r="A14" s="320" t="s">
        <v>8</v>
      </c>
      <c r="B14" s="312" t="s">
        <v>41</v>
      </c>
      <c r="C14" s="325" t="s">
        <v>42</v>
      </c>
      <c r="D14" s="328" t="s">
        <v>43</v>
      </c>
      <c r="E14" s="331" t="s">
        <v>44</v>
      </c>
      <c r="F14" s="334" t="s">
        <v>45</v>
      </c>
      <c r="G14" s="337" t="s">
        <v>46</v>
      </c>
      <c r="H14" s="340" t="s">
        <v>47</v>
      </c>
      <c r="I14" s="305" t="s">
        <v>48</v>
      </c>
      <c r="J14" s="308" t="s">
        <v>49</v>
      </c>
      <c r="K14" s="311" t="s">
        <v>50</v>
      </c>
      <c r="L14" s="312"/>
      <c r="M14" s="312"/>
      <c r="N14" s="312"/>
      <c r="O14" s="312"/>
      <c r="P14" s="312"/>
      <c r="Q14" s="312"/>
      <c r="R14" s="312"/>
      <c r="S14" s="312"/>
      <c r="T14" s="312"/>
      <c r="U14" s="312"/>
      <c r="V14" s="312"/>
      <c r="W14" s="313"/>
      <c r="X14" s="213"/>
      <c r="Y14" s="213"/>
      <c r="Z14" s="314" t="s">
        <v>51</v>
      </c>
      <c r="AA14" s="328" t="s">
        <v>52</v>
      </c>
      <c r="AB14" s="345" t="s">
        <v>53</v>
      </c>
    </row>
    <row r="15" spans="1:29" ht="56.25" hidden="1" customHeight="1" x14ac:dyDescent="0.3">
      <c r="A15" s="321"/>
      <c r="B15" s="323"/>
      <c r="C15" s="326"/>
      <c r="D15" s="329"/>
      <c r="E15" s="332"/>
      <c r="F15" s="335"/>
      <c r="G15" s="338"/>
      <c r="H15" s="341"/>
      <c r="I15" s="306"/>
      <c r="J15" s="309"/>
      <c r="K15" s="348">
        <v>0.2</v>
      </c>
      <c r="L15" s="350">
        <v>0.3</v>
      </c>
      <c r="M15" s="352" t="s">
        <v>54</v>
      </c>
      <c r="N15" s="354">
        <v>0.35</v>
      </c>
      <c r="O15" s="317" t="s">
        <v>55</v>
      </c>
      <c r="P15" s="214"/>
      <c r="Q15" s="317" t="s">
        <v>181</v>
      </c>
      <c r="R15" s="317" t="s">
        <v>182</v>
      </c>
      <c r="S15" s="317" t="s">
        <v>183</v>
      </c>
      <c r="T15" s="214"/>
      <c r="U15" s="214"/>
      <c r="V15" s="317" t="s">
        <v>184</v>
      </c>
      <c r="W15" s="303" t="s">
        <v>185</v>
      </c>
      <c r="X15" s="189"/>
      <c r="Y15" s="189"/>
      <c r="Z15" s="315"/>
      <c r="AA15" s="343"/>
      <c r="AB15" s="346"/>
    </row>
    <row r="16" spans="1:29" ht="85.5" hidden="1" customHeight="1" thickBot="1" x14ac:dyDescent="0.35">
      <c r="A16" s="322"/>
      <c r="B16" s="324"/>
      <c r="C16" s="327"/>
      <c r="D16" s="330"/>
      <c r="E16" s="333"/>
      <c r="F16" s="336"/>
      <c r="G16" s="339"/>
      <c r="H16" s="342"/>
      <c r="I16" s="307"/>
      <c r="J16" s="310"/>
      <c r="K16" s="349"/>
      <c r="L16" s="351"/>
      <c r="M16" s="353"/>
      <c r="N16" s="355"/>
      <c r="O16" s="318"/>
      <c r="P16" s="215"/>
      <c r="Q16" s="318"/>
      <c r="R16" s="318"/>
      <c r="S16" s="318"/>
      <c r="T16" s="215"/>
      <c r="U16" s="215"/>
      <c r="V16" s="318"/>
      <c r="W16" s="304"/>
      <c r="X16" s="190"/>
      <c r="Y16" s="190"/>
      <c r="Z16" s="316"/>
      <c r="AA16" s="344"/>
      <c r="AB16" s="347"/>
    </row>
    <row r="17" spans="1:31" hidden="1" x14ac:dyDescent="0.3">
      <c r="A17" s="137">
        <v>1</v>
      </c>
      <c r="B17" s="138" t="s">
        <v>26</v>
      </c>
      <c r="C17" s="138" t="s">
        <v>57</v>
      </c>
      <c r="D17" s="220" t="s">
        <v>58</v>
      </c>
      <c r="E17" s="220">
        <v>37</v>
      </c>
      <c r="F17" s="220">
        <f>I17*17697</f>
        <v>110075.34</v>
      </c>
      <c r="G17" s="220" t="s">
        <v>59</v>
      </c>
      <c r="H17" s="220">
        <v>1</v>
      </c>
      <c r="I17" s="220">
        <v>6.22</v>
      </c>
      <c r="J17" s="139">
        <f>F17</f>
        <v>110075.34</v>
      </c>
      <c r="K17" s="219"/>
      <c r="L17" s="219">
        <v>5309</v>
      </c>
      <c r="M17" s="219"/>
      <c r="N17" s="219"/>
      <c r="O17" s="140">
        <f>J17*25%</f>
        <v>27518.834999999999</v>
      </c>
      <c r="P17" s="140"/>
      <c r="Q17" s="140">
        <f>O17*10%</f>
        <v>2751.8834999999999</v>
      </c>
      <c r="R17" s="140"/>
      <c r="S17" s="140"/>
      <c r="T17" s="140"/>
      <c r="U17" s="140"/>
      <c r="V17" s="140"/>
      <c r="W17" s="219"/>
      <c r="X17" s="219"/>
      <c r="Y17" s="219"/>
      <c r="Z17" s="140">
        <f t="shared" ref="Z17:Z23" si="0">J17*10%</f>
        <v>11007.534</v>
      </c>
      <c r="AA17" s="140">
        <f t="shared" ref="AA17:AA80" si="1">K17+L17+M17+N17+O17+W17+Z17+Q17+S17+V17</f>
        <v>46587.252500000002</v>
      </c>
      <c r="AB17" s="111">
        <f t="shared" ref="AB17:AB80" si="2">J17+AA17</f>
        <v>156662.5925</v>
      </c>
    </row>
    <row r="18" spans="1:31" hidden="1" x14ac:dyDescent="0.3">
      <c r="A18" s="137">
        <v>2</v>
      </c>
      <c r="B18" s="138" t="s">
        <v>60</v>
      </c>
      <c r="C18" s="138" t="s">
        <v>61</v>
      </c>
      <c r="D18" s="220" t="s">
        <v>58</v>
      </c>
      <c r="E18" s="220">
        <v>36</v>
      </c>
      <c r="F18" s="220">
        <f t="shared" ref="F18:F86" si="3">I18*17697</f>
        <v>104589.27</v>
      </c>
      <c r="G18" s="220" t="s">
        <v>62</v>
      </c>
      <c r="H18" s="220">
        <v>1</v>
      </c>
      <c r="I18" s="220">
        <v>5.91</v>
      </c>
      <c r="J18" s="139">
        <f t="shared" ref="J18:J82" si="4">F18</f>
        <v>104589.27</v>
      </c>
      <c r="K18" s="220"/>
      <c r="L18" s="220"/>
      <c r="M18" s="220"/>
      <c r="N18" s="220"/>
      <c r="O18" s="140">
        <f t="shared" ref="O18:O24" si="5">J18*25%</f>
        <v>26147.317500000001</v>
      </c>
      <c r="P18" s="140"/>
      <c r="Q18" s="140">
        <f t="shared" ref="Q18:Q23" si="6">O18*10%</f>
        <v>2614.7317500000004</v>
      </c>
      <c r="R18" s="140"/>
      <c r="S18" s="140"/>
      <c r="T18" s="140"/>
      <c r="U18" s="140"/>
      <c r="V18" s="140"/>
      <c r="W18" s="220"/>
      <c r="X18" s="219"/>
      <c r="Y18" s="219"/>
      <c r="Z18" s="140">
        <f t="shared" si="0"/>
        <v>10458.927000000001</v>
      </c>
      <c r="AA18" s="140">
        <f t="shared" si="1"/>
        <v>39220.97625</v>
      </c>
      <c r="AB18" s="111">
        <f t="shared" si="2"/>
        <v>143810.24625</v>
      </c>
      <c r="AD18" s="26"/>
      <c r="AE18" s="26"/>
    </row>
    <row r="19" spans="1:31" hidden="1" x14ac:dyDescent="0.3">
      <c r="A19" s="137">
        <v>3</v>
      </c>
      <c r="B19" s="138" t="s">
        <v>63</v>
      </c>
      <c r="C19" s="138" t="s">
        <v>61</v>
      </c>
      <c r="D19" s="220" t="s">
        <v>58</v>
      </c>
      <c r="E19" s="220">
        <v>27</v>
      </c>
      <c r="F19" s="220">
        <f t="shared" si="3"/>
        <v>104589.27</v>
      </c>
      <c r="G19" s="220" t="s">
        <v>62</v>
      </c>
      <c r="H19" s="220">
        <v>1</v>
      </c>
      <c r="I19" s="220">
        <v>5.91</v>
      </c>
      <c r="J19" s="139">
        <f t="shared" si="4"/>
        <v>104589.27</v>
      </c>
      <c r="K19" s="220"/>
      <c r="L19" s="220"/>
      <c r="M19" s="220"/>
      <c r="N19" s="220"/>
      <c r="O19" s="140">
        <f t="shared" si="5"/>
        <v>26147.317500000001</v>
      </c>
      <c r="P19" s="140"/>
      <c r="Q19" s="140">
        <f t="shared" si="6"/>
        <v>2614.7317500000004</v>
      </c>
      <c r="R19" s="140"/>
      <c r="S19" s="140"/>
      <c r="T19" s="140"/>
      <c r="U19" s="140"/>
      <c r="V19" s="140"/>
      <c r="W19" s="220"/>
      <c r="X19" s="219"/>
      <c r="Y19" s="219"/>
      <c r="Z19" s="140">
        <f t="shared" si="0"/>
        <v>10458.927000000001</v>
      </c>
      <c r="AA19" s="140">
        <f t="shared" si="1"/>
        <v>39220.97625</v>
      </c>
      <c r="AB19" s="111">
        <f t="shared" si="2"/>
        <v>143810.24625</v>
      </c>
      <c r="AD19" s="26"/>
      <c r="AE19" s="26"/>
    </row>
    <row r="20" spans="1:31" hidden="1" x14ac:dyDescent="0.3">
      <c r="A20" s="137">
        <v>4</v>
      </c>
      <c r="B20" s="138" t="s">
        <v>64</v>
      </c>
      <c r="C20" s="138" t="s">
        <v>65</v>
      </c>
      <c r="D20" s="220" t="s">
        <v>58</v>
      </c>
      <c r="E20" s="220">
        <v>11</v>
      </c>
      <c r="F20" s="220">
        <f t="shared" si="3"/>
        <v>96094.709999999992</v>
      </c>
      <c r="G20" s="220" t="s">
        <v>62</v>
      </c>
      <c r="H20" s="220">
        <v>1</v>
      </c>
      <c r="I20" s="220">
        <v>5.43</v>
      </c>
      <c r="J20" s="139">
        <f t="shared" si="4"/>
        <v>96094.709999999992</v>
      </c>
      <c r="K20" s="220"/>
      <c r="L20" s="220"/>
      <c r="M20" s="220"/>
      <c r="N20" s="220"/>
      <c r="O20" s="140">
        <f t="shared" si="5"/>
        <v>24023.677499999998</v>
      </c>
      <c r="P20" s="140"/>
      <c r="Q20" s="140">
        <f t="shared" si="6"/>
        <v>2402.3677499999999</v>
      </c>
      <c r="R20" s="140"/>
      <c r="S20" s="140"/>
      <c r="T20" s="140"/>
      <c r="U20" s="140"/>
      <c r="V20" s="140"/>
      <c r="W20" s="220"/>
      <c r="X20" s="219"/>
      <c r="Y20" s="219"/>
      <c r="Z20" s="140">
        <f t="shared" si="0"/>
        <v>9609.4709999999995</v>
      </c>
      <c r="AA20" s="140">
        <f t="shared" si="1"/>
        <v>36035.516249999993</v>
      </c>
      <c r="AB20" s="111">
        <f t="shared" si="2"/>
        <v>132130.22624999998</v>
      </c>
      <c r="AD20" s="26"/>
      <c r="AE20" s="26"/>
    </row>
    <row r="21" spans="1:31" hidden="1" x14ac:dyDescent="0.3">
      <c r="A21" s="137">
        <v>5</v>
      </c>
      <c r="B21" s="138" t="s">
        <v>66</v>
      </c>
      <c r="C21" s="138" t="s">
        <v>67</v>
      </c>
      <c r="D21" s="220" t="s">
        <v>58</v>
      </c>
      <c r="E21" s="220">
        <v>20</v>
      </c>
      <c r="F21" s="220">
        <f t="shared" si="3"/>
        <v>101580.78</v>
      </c>
      <c r="G21" s="220" t="s">
        <v>62</v>
      </c>
      <c r="H21" s="220">
        <v>1</v>
      </c>
      <c r="I21" s="220">
        <v>5.74</v>
      </c>
      <c r="J21" s="139">
        <f t="shared" si="4"/>
        <v>101580.78</v>
      </c>
      <c r="K21" s="220"/>
      <c r="L21" s="220"/>
      <c r="M21" s="220"/>
      <c r="N21" s="220"/>
      <c r="O21" s="140">
        <f t="shared" si="5"/>
        <v>25395.195</v>
      </c>
      <c r="P21" s="140"/>
      <c r="Q21" s="140">
        <f t="shared" si="6"/>
        <v>2539.5195000000003</v>
      </c>
      <c r="R21" s="140"/>
      <c r="S21" s="140"/>
      <c r="T21" s="140"/>
      <c r="U21" s="140"/>
      <c r="V21" s="140"/>
      <c r="W21" s="220"/>
      <c r="X21" s="219"/>
      <c r="Y21" s="219"/>
      <c r="Z21" s="140">
        <f t="shared" si="0"/>
        <v>10158.078000000001</v>
      </c>
      <c r="AA21" s="140">
        <f t="shared" si="1"/>
        <v>38092.792500000003</v>
      </c>
      <c r="AB21" s="111">
        <f t="shared" si="2"/>
        <v>139673.57250000001</v>
      </c>
      <c r="AD21" s="295"/>
      <c r="AE21" s="295"/>
    </row>
    <row r="22" spans="1:31" hidden="1" x14ac:dyDescent="0.3">
      <c r="A22" s="137">
        <v>6</v>
      </c>
      <c r="B22" s="138" t="s">
        <v>68</v>
      </c>
      <c r="C22" s="138" t="s">
        <v>61</v>
      </c>
      <c r="D22" s="220" t="s">
        <v>58</v>
      </c>
      <c r="E22" s="220">
        <v>16</v>
      </c>
      <c r="F22" s="220">
        <f t="shared" si="3"/>
        <v>98926.23</v>
      </c>
      <c r="G22" s="220" t="s">
        <v>62</v>
      </c>
      <c r="H22" s="220">
        <v>1</v>
      </c>
      <c r="I22" s="220">
        <v>5.59</v>
      </c>
      <c r="J22" s="139">
        <f t="shared" si="4"/>
        <v>98926.23</v>
      </c>
      <c r="K22" s="220"/>
      <c r="L22" s="220"/>
      <c r="M22" s="220"/>
      <c r="N22" s="220"/>
      <c r="O22" s="140">
        <f t="shared" si="5"/>
        <v>24731.557499999999</v>
      </c>
      <c r="P22" s="140"/>
      <c r="Q22" s="140">
        <f t="shared" si="6"/>
        <v>2473.1557499999999</v>
      </c>
      <c r="R22" s="140"/>
      <c r="S22" s="140"/>
      <c r="T22" s="140"/>
      <c r="U22" s="140"/>
      <c r="V22" s="140"/>
      <c r="W22" s="220"/>
      <c r="X22" s="219"/>
      <c r="Y22" s="219"/>
      <c r="Z22" s="140">
        <f t="shared" si="0"/>
        <v>9892.6229999999996</v>
      </c>
      <c r="AA22" s="140">
        <f t="shared" si="1"/>
        <v>37097.33625</v>
      </c>
      <c r="AB22" s="111">
        <f t="shared" si="2"/>
        <v>136023.56625</v>
      </c>
      <c r="AD22" s="26"/>
      <c r="AE22" s="26"/>
    </row>
    <row r="23" spans="1:31" hidden="1" x14ac:dyDescent="0.3">
      <c r="A23" s="137">
        <v>7</v>
      </c>
      <c r="B23" s="138" t="s">
        <v>69</v>
      </c>
      <c r="C23" s="138" t="s">
        <v>67</v>
      </c>
      <c r="D23" s="220" t="s">
        <v>58</v>
      </c>
      <c r="E23" s="220">
        <v>11</v>
      </c>
      <c r="F23" s="220">
        <f t="shared" si="3"/>
        <v>93617.13</v>
      </c>
      <c r="G23" s="220" t="s">
        <v>62</v>
      </c>
      <c r="H23" s="220">
        <v>1</v>
      </c>
      <c r="I23" s="220">
        <v>5.29</v>
      </c>
      <c r="J23" s="139">
        <f t="shared" si="4"/>
        <v>93617.13</v>
      </c>
      <c r="K23" s="220"/>
      <c r="L23" s="220"/>
      <c r="M23" s="220"/>
      <c r="N23" s="220"/>
      <c r="O23" s="140">
        <f t="shared" si="5"/>
        <v>23404.282500000001</v>
      </c>
      <c r="P23" s="140"/>
      <c r="Q23" s="140">
        <f t="shared" si="6"/>
        <v>2340.4282500000004</v>
      </c>
      <c r="R23" s="140"/>
      <c r="S23" s="140"/>
      <c r="T23" s="140"/>
      <c r="U23" s="140"/>
      <c r="V23" s="140"/>
      <c r="W23" s="220"/>
      <c r="X23" s="219"/>
      <c r="Y23" s="219"/>
      <c r="Z23" s="140">
        <f t="shared" si="0"/>
        <v>9361.7130000000016</v>
      </c>
      <c r="AA23" s="140">
        <f t="shared" si="1"/>
        <v>35106.423750000002</v>
      </c>
      <c r="AB23" s="111">
        <f t="shared" si="2"/>
        <v>128723.55375000001</v>
      </c>
      <c r="AD23" s="295"/>
      <c r="AE23" s="295"/>
    </row>
    <row r="24" spans="1:31" hidden="1" x14ac:dyDescent="0.3">
      <c r="A24" s="137">
        <v>8</v>
      </c>
      <c r="B24" s="138" t="s">
        <v>70</v>
      </c>
      <c r="C24" s="138" t="s">
        <v>61</v>
      </c>
      <c r="D24" s="220" t="s">
        <v>58</v>
      </c>
      <c r="E24" s="220">
        <v>26</v>
      </c>
      <c r="F24" s="220">
        <f t="shared" si="3"/>
        <v>104589.27</v>
      </c>
      <c r="G24" s="220" t="s">
        <v>62</v>
      </c>
      <c r="H24" s="220">
        <v>0.5</v>
      </c>
      <c r="I24" s="220">
        <v>5.91</v>
      </c>
      <c r="J24" s="139">
        <f>F24/2</f>
        <v>52294.635000000002</v>
      </c>
      <c r="K24" s="217"/>
      <c r="L24" s="217"/>
      <c r="M24" s="217"/>
      <c r="N24" s="217"/>
      <c r="O24" s="140">
        <f t="shared" si="5"/>
        <v>13073.658750000001</v>
      </c>
      <c r="P24" s="140"/>
      <c r="Q24" s="140"/>
      <c r="R24" s="141"/>
      <c r="S24" s="141"/>
      <c r="T24" s="141"/>
      <c r="U24" s="141"/>
      <c r="V24" s="141"/>
      <c r="W24" s="217"/>
      <c r="X24" s="218"/>
      <c r="Y24" s="218"/>
      <c r="Z24" s="140"/>
      <c r="AA24" s="140">
        <f t="shared" si="1"/>
        <v>13073.658750000001</v>
      </c>
      <c r="AB24" s="111">
        <f t="shared" si="2"/>
        <v>65368.293750000004</v>
      </c>
      <c r="AD24" s="216"/>
      <c r="AE24" s="216"/>
    </row>
    <row r="25" spans="1:31" hidden="1" x14ac:dyDescent="0.3">
      <c r="A25" s="137">
        <v>9</v>
      </c>
      <c r="B25" s="138" t="s">
        <v>27</v>
      </c>
      <c r="C25" s="138" t="s">
        <v>71</v>
      </c>
      <c r="D25" s="220" t="s">
        <v>58</v>
      </c>
      <c r="E25" s="220">
        <v>5</v>
      </c>
      <c r="F25" s="220">
        <f t="shared" si="3"/>
        <v>86361.36</v>
      </c>
      <c r="G25" s="220" t="s">
        <v>72</v>
      </c>
      <c r="H25" s="220">
        <v>1</v>
      </c>
      <c r="I25" s="220">
        <v>4.88</v>
      </c>
      <c r="J25" s="139">
        <f t="shared" si="4"/>
        <v>86361.36</v>
      </c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20"/>
      <c r="W25" s="217"/>
      <c r="X25" s="218"/>
      <c r="Y25" s="218"/>
      <c r="Z25" s="140">
        <f>J25*10%</f>
        <v>8636.1360000000004</v>
      </c>
      <c r="AA25" s="140">
        <f t="shared" si="1"/>
        <v>8636.1360000000004</v>
      </c>
      <c r="AB25" s="111">
        <f t="shared" si="2"/>
        <v>94997.495999999999</v>
      </c>
      <c r="AD25" s="216"/>
      <c r="AE25" s="216"/>
    </row>
    <row r="26" spans="1:31" ht="48" hidden="1" x14ac:dyDescent="0.3">
      <c r="A26" s="137">
        <v>10</v>
      </c>
      <c r="B26" s="158" t="s">
        <v>73</v>
      </c>
      <c r="C26" s="142" t="s">
        <v>74</v>
      </c>
      <c r="D26" s="220" t="s">
        <v>58</v>
      </c>
      <c r="E26" s="220">
        <v>3</v>
      </c>
      <c r="F26" s="220">
        <f t="shared" si="3"/>
        <v>86361.36</v>
      </c>
      <c r="G26" s="220" t="s">
        <v>72</v>
      </c>
      <c r="H26" s="220">
        <v>1</v>
      </c>
      <c r="I26" s="220">
        <v>4.88</v>
      </c>
      <c r="J26" s="139">
        <f t="shared" si="4"/>
        <v>86361.36</v>
      </c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19"/>
      <c r="Y26" s="219"/>
      <c r="Z26" s="140">
        <f>J26*10%</f>
        <v>8636.1360000000004</v>
      </c>
      <c r="AA26" s="140">
        <f t="shared" si="1"/>
        <v>8636.1360000000004</v>
      </c>
      <c r="AB26" s="111">
        <f t="shared" si="2"/>
        <v>94997.495999999999</v>
      </c>
      <c r="AD26" s="26"/>
      <c r="AE26" s="26"/>
    </row>
    <row r="27" spans="1:31" hidden="1" x14ac:dyDescent="0.3">
      <c r="A27" s="137">
        <v>11</v>
      </c>
      <c r="B27" s="138" t="s">
        <v>75</v>
      </c>
      <c r="C27" s="138" t="s">
        <v>76</v>
      </c>
      <c r="D27" s="220" t="s">
        <v>58</v>
      </c>
      <c r="E27" s="220">
        <v>37</v>
      </c>
      <c r="F27" s="220">
        <f t="shared" si="3"/>
        <v>95740.77</v>
      </c>
      <c r="G27" s="220" t="s">
        <v>77</v>
      </c>
      <c r="H27" s="220">
        <v>1</v>
      </c>
      <c r="I27" s="220">
        <v>5.41</v>
      </c>
      <c r="J27" s="139">
        <f t="shared" si="4"/>
        <v>95740.77</v>
      </c>
      <c r="K27" s="220"/>
      <c r="L27" s="220"/>
      <c r="M27" s="220">
        <v>7079</v>
      </c>
      <c r="N27" s="220"/>
      <c r="O27" s="140">
        <f t="shared" ref="O27:O33" si="7">J27*25%</f>
        <v>23935.192500000001</v>
      </c>
      <c r="P27" s="140"/>
      <c r="Q27" s="140">
        <f>O27*10%</f>
        <v>2393.5192500000003</v>
      </c>
      <c r="R27" s="140"/>
      <c r="S27" s="140"/>
      <c r="T27" s="140"/>
      <c r="U27" s="140"/>
      <c r="V27" s="143"/>
      <c r="W27" s="220"/>
      <c r="X27" s="219"/>
      <c r="Y27" s="219"/>
      <c r="Z27" s="140">
        <f>J27*10%</f>
        <v>9574.0770000000011</v>
      </c>
      <c r="AA27" s="140">
        <f t="shared" si="1"/>
        <v>42981.78875</v>
      </c>
      <c r="AB27" s="111">
        <f t="shared" si="2"/>
        <v>138722.55875</v>
      </c>
    </row>
    <row r="28" spans="1:31" s="159" customFormat="1" hidden="1" x14ac:dyDescent="0.25">
      <c r="A28" s="137">
        <v>12</v>
      </c>
      <c r="B28" s="138" t="s">
        <v>78</v>
      </c>
      <c r="C28" s="138" t="s">
        <v>79</v>
      </c>
      <c r="D28" s="220" t="s">
        <v>58</v>
      </c>
      <c r="E28" s="220">
        <v>23</v>
      </c>
      <c r="F28" s="220">
        <f t="shared" si="3"/>
        <v>90608.639999999999</v>
      </c>
      <c r="G28" s="220" t="s">
        <v>80</v>
      </c>
      <c r="H28" s="220">
        <v>1</v>
      </c>
      <c r="I28" s="220">
        <v>5.12</v>
      </c>
      <c r="J28" s="139">
        <f t="shared" si="4"/>
        <v>90608.639999999999</v>
      </c>
      <c r="K28" s="220"/>
      <c r="L28" s="220"/>
      <c r="M28" s="220"/>
      <c r="N28" s="220"/>
      <c r="O28" s="140">
        <f t="shared" si="7"/>
        <v>22652.16</v>
      </c>
      <c r="P28" s="140"/>
      <c r="Q28" s="140">
        <f>O28*10%</f>
        <v>2265.2159999999999</v>
      </c>
      <c r="R28" s="140"/>
      <c r="S28" s="140"/>
      <c r="T28" s="140"/>
      <c r="U28" s="140"/>
      <c r="V28" s="143"/>
      <c r="W28" s="220"/>
      <c r="X28" s="219"/>
      <c r="Y28" s="219"/>
      <c r="Z28" s="140">
        <f>J28*10%</f>
        <v>9060.8639999999996</v>
      </c>
      <c r="AA28" s="140">
        <f t="shared" si="1"/>
        <v>33978.239999999998</v>
      </c>
      <c r="AB28" s="111">
        <f t="shared" si="2"/>
        <v>124586.88</v>
      </c>
    </row>
    <row r="29" spans="1:31" s="159" customFormat="1" ht="47.25" hidden="1" x14ac:dyDescent="0.25">
      <c r="A29" s="137">
        <v>13</v>
      </c>
      <c r="B29" s="138" t="s">
        <v>81</v>
      </c>
      <c r="C29" s="142" t="s">
        <v>82</v>
      </c>
      <c r="D29" s="220" t="s">
        <v>58</v>
      </c>
      <c r="E29" s="220">
        <v>30</v>
      </c>
      <c r="F29" s="220">
        <f t="shared" si="3"/>
        <v>92024.400000000009</v>
      </c>
      <c r="G29" s="220" t="s">
        <v>80</v>
      </c>
      <c r="H29" s="220">
        <v>1</v>
      </c>
      <c r="I29" s="220">
        <v>5.2</v>
      </c>
      <c r="J29" s="139">
        <f t="shared" si="4"/>
        <v>92024.400000000009</v>
      </c>
      <c r="K29" s="217"/>
      <c r="L29" s="217"/>
      <c r="M29" s="217"/>
      <c r="N29" s="217"/>
      <c r="O29" s="140"/>
      <c r="P29" s="140"/>
      <c r="Q29" s="140"/>
      <c r="R29" s="140"/>
      <c r="S29" s="140"/>
      <c r="T29" s="140"/>
      <c r="U29" s="140"/>
      <c r="V29" s="143"/>
      <c r="W29" s="217"/>
      <c r="X29" s="218"/>
      <c r="Y29" s="218"/>
      <c r="Z29" s="140"/>
      <c r="AA29" s="140">
        <f t="shared" si="1"/>
        <v>0</v>
      </c>
      <c r="AB29" s="111">
        <f t="shared" si="2"/>
        <v>92024.400000000009</v>
      </c>
    </row>
    <row r="30" spans="1:31" hidden="1" x14ac:dyDescent="0.3">
      <c r="A30" s="137">
        <v>14</v>
      </c>
      <c r="B30" s="138" t="s">
        <v>83</v>
      </c>
      <c r="C30" s="138" t="s">
        <v>84</v>
      </c>
      <c r="D30" s="220" t="s">
        <v>58</v>
      </c>
      <c r="E30" s="220">
        <v>18</v>
      </c>
      <c r="F30" s="220">
        <f t="shared" si="3"/>
        <v>92732.28</v>
      </c>
      <c r="G30" s="220" t="s">
        <v>77</v>
      </c>
      <c r="H30" s="220">
        <v>1</v>
      </c>
      <c r="I30" s="220">
        <v>5.24</v>
      </c>
      <c r="J30" s="139">
        <f>F30</f>
        <v>92732.28</v>
      </c>
      <c r="K30" s="217"/>
      <c r="L30" s="217"/>
      <c r="M30" s="217">
        <v>7079</v>
      </c>
      <c r="N30" s="217"/>
      <c r="O30" s="140">
        <f t="shared" si="7"/>
        <v>23183.07</v>
      </c>
      <c r="P30" s="140"/>
      <c r="Q30" s="140">
        <f>O30*10%</f>
        <v>2318.3070000000002</v>
      </c>
      <c r="R30" s="140"/>
      <c r="S30" s="140">
        <f>V30*25%</f>
        <v>9273.228000000001</v>
      </c>
      <c r="T30" s="140"/>
      <c r="U30" s="140"/>
      <c r="V30" s="143">
        <f>J30*40%</f>
        <v>37092.912000000004</v>
      </c>
      <c r="W30" s="217"/>
      <c r="X30" s="218"/>
      <c r="Y30" s="218"/>
      <c r="Z30" s="140">
        <f>J30*10%</f>
        <v>9273.228000000001</v>
      </c>
      <c r="AA30" s="140">
        <f t="shared" si="1"/>
        <v>88219.74500000001</v>
      </c>
      <c r="AB30" s="111">
        <f t="shared" si="2"/>
        <v>180952.02500000002</v>
      </c>
    </row>
    <row r="31" spans="1:31" hidden="1" x14ac:dyDescent="0.3">
      <c r="A31" s="137">
        <v>15</v>
      </c>
      <c r="B31" s="138" t="s">
        <v>85</v>
      </c>
      <c r="C31" s="138" t="s">
        <v>84</v>
      </c>
      <c r="D31" s="220" t="s">
        <v>58</v>
      </c>
      <c r="E31" s="220">
        <v>3</v>
      </c>
      <c r="F31" s="220">
        <f t="shared" si="3"/>
        <v>74858.310000000012</v>
      </c>
      <c r="G31" s="220" t="s">
        <v>86</v>
      </c>
      <c r="H31" s="220">
        <v>1</v>
      </c>
      <c r="I31" s="220">
        <v>4.2300000000000004</v>
      </c>
      <c r="J31" s="139">
        <f t="shared" si="4"/>
        <v>74858.310000000012</v>
      </c>
      <c r="K31" s="217"/>
      <c r="L31" s="217"/>
      <c r="M31" s="217">
        <v>7079</v>
      </c>
      <c r="N31" s="217"/>
      <c r="O31" s="140">
        <f t="shared" si="7"/>
        <v>18714.577500000003</v>
      </c>
      <c r="P31" s="140"/>
      <c r="Q31" s="140">
        <f>O31*10%</f>
        <v>1871.4577500000005</v>
      </c>
      <c r="R31" s="140"/>
      <c r="S31" s="140"/>
      <c r="T31" s="140"/>
      <c r="U31" s="140"/>
      <c r="V31" s="143"/>
      <c r="W31" s="217"/>
      <c r="X31" s="218"/>
      <c r="Y31" s="218"/>
      <c r="Z31" s="140">
        <f>J31*10%</f>
        <v>7485.8310000000019</v>
      </c>
      <c r="AA31" s="140">
        <f t="shared" si="1"/>
        <v>35150.866250000006</v>
      </c>
      <c r="AB31" s="111">
        <f t="shared" si="2"/>
        <v>110009.17625000002</v>
      </c>
    </row>
    <row r="32" spans="1:31" hidden="1" x14ac:dyDescent="0.3">
      <c r="A32" s="137">
        <v>16</v>
      </c>
      <c r="B32" s="138" t="s">
        <v>186</v>
      </c>
      <c r="C32" s="138" t="s">
        <v>88</v>
      </c>
      <c r="D32" s="220" t="s">
        <v>89</v>
      </c>
      <c r="E32" s="220">
        <v>1</v>
      </c>
      <c r="F32" s="220">
        <f t="shared" si="3"/>
        <v>59461.919999999998</v>
      </c>
      <c r="G32" s="220" t="s">
        <v>91</v>
      </c>
      <c r="H32" s="220">
        <v>1</v>
      </c>
      <c r="I32" s="220">
        <v>3.36</v>
      </c>
      <c r="J32" s="139">
        <f t="shared" si="4"/>
        <v>59461.919999999998</v>
      </c>
      <c r="K32" s="220"/>
      <c r="L32" s="220"/>
      <c r="M32" s="220"/>
      <c r="N32" s="220"/>
      <c r="O32" s="140">
        <f>J32*25%</f>
        <v>14865.48</v>
      </c>
      <c r="P32" s="140"/>
      <c r="Q32" s="140">
        <f>O32*10%</f>
        <v>1486.548</v>
      </c>
      <c r="R32" s="140"/>
      <c r="S32" s="140"/>
      <c r="T32" s="140"/>
      <c r="U32" s="140"/>
      <c r="V32" s="143"/>
      <c r="W32" s="220"/>
      <c r="X32" s="219"/>
      <c r="Y32" s="219"/>
      <c r="Z32" s="140">
        <f>J32*10%</f>
        <v>5946.192</v>
      </c>
      <c r="AA32" s="140">
        <f t="shared" si="1"/>
        <v>22298.219999999998</v>
      </c>
      <c r="AB32" s="111">
        <f t="shared" si="2"/>
        <v>81760.14</v>
      </c>
    </row>
    <row r="33" spans="1:28" hidden="1" x14ac:dyDescent="0.3">
      <c r="A33" s="137">
        <v>17</v>
      </c>
      <c r="B33" s="138" t="s">
        <v>92</v>
      </c>
      <c r="C33" s="138" t="s">
        <v>93</v>
      </c>
      <c r="D33" s="220" t="s">
        <v>89</v>
      </c>
      <c r="E33" s="220">
        <v>4</v>
      </c>
      <c r="F33" s="220">
        <f t="shared" si="3"/>
        <v>61054.65</v>
      </c>
      <c r="G33" s="220" t="s">
        <v>91</v>
      </c>
      <c r="H33" s="220">
        <v>1</v>
      </c>
      <c r="I33" s="220">
        <v>3.45</v>
      </c>
      <c r="J33" s="139">
        <f t="shared" si="4"/>
        <v>61054.65</v>
      </c>
      <c r="K33" s="220"/>
      <c r="L33" s="220"/>
      <c r="M33" s="220"/>
      <c r="N33" s="220"/>
      <c r="O33" s="140">
        <f t="shared" si="7"/>
        <v>15263.6625</v>
      </c>
      <c r="P33" s="140"/>
      <c r="Q33" s="140">
        <f>O33*10%</f>
        <v>1526.36625</v>
      </c>
      <c r="R33" s="140"/>
      <c r="S33" s="140"/>
      <c r="T33" s="140"/>
      <c r="U33" s="140"/>
      <c r="V33" s="143"/>
      <c r="W33" s="220"/>
      <c r="X33" s="219"/>
      <c r="Y33" s="219"/>
      <c r="Z33" s="140">
        <f>J33*10%</f>
        <v>6105.4650000000001</v>
      </c>
      <c r="AA33" s="140">
        <f t="shared" si="1"/>
        <v>22895.493750000001</v>
      </c>
      <c r="AB33" s="111">
        <f t="shared" si="2"/>
        <v>83950.143750000003</v>
      </c>
    </row>
    <row r="34" spans="1:28" hidden="1" x14ac:dyDescent="0.3">
      <c r="A34" s="137">
        <v>18</v>
      </c>
      <c r="B34" s="138" t="s">
        <v>94</v>
      </c>
      <c r="C34" s="138" t="s">
        <v>95</v>
      </c>
      <c r="D34" s="220" t="s">
        <v>89</v>
      </c>
      <c r="E34" s="220">
        <v>13</v>
      </c>
      <c r="F34" s="220">
        <f t="shared" si="3"/>
        <v>88131.060000000012</v>
      </c>
      <c r="G34" s="220" t="s">
        <v>96</v>
      </c>
      <c r="H34" s="220">
        <v>1</v>
      </c>
      <c r="I34" s="220">
        <v>4.9800000000000004</v>
      </c>
      <c r="J34" s="139">
        <f t="shared" si="4"/>
        <v>88131.060000000012</v>
      </c>
      <c r="K34" s="220"/>
      <c r="L34" s="220">
        <v>5309</v>
      </c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19"/>
      <c r="Y34" s="219"/>
      <c r="Z34" s="140">
        <f>J34*10%</f>
        <v>8813.1060000000016</v>
      </c>
      <c r="AA34" s="140">
        <f t="shared" si="1"/>
        <v>14122.106000000002</v>
      </c>
      <c r="AB34" s="111">
        <f t="shared" si="2"/>
        <v>102253.16600000001</v>
      </c>
    </row>
    <row r="35" spans="1:28" hidden="1" x14ac:dyDescent="0.3">
      <c r="A35" s="137">
        <v>19</v>
      </c>
      <c r="B35" s="138" t="s">
        <v>27</v>
      </c>
      <c r="C35" s="138" t="s">
        <v>98</v>
      </c>
      <c r="D35" s="220" t="s">
        <v>58</v>
      </c>
      <c r="E35" s="220">
        <v>5</v>
      </c>
      <c r="F35" s="220">
        <f t="shared" si="3"/>
        <v>75566.189999999988</v>
      </c>
      <c r="G35" s="220" t="s">
        <v>99</v>
      </c>
      <c r="H35" s="220">
        <v>0.5</v>
      </c>
      <c r="I35" s="220">
        <v>4.2699999999999996</v>
      </c>
      <c r="J35" s="139">
        <f>F35/2</f>
        <v>37783.094999999994</v>
      </c>
      <c r="K35" s="217"/>
      <c r="L35" s="217"/>
      <c r="M35" s="217"/>
      <c r="N35" s="217"/>
      <c r="O35" s="217"/>
      <c r="P35" s="217"/>
      <c r="Q35" s="217"/>
      <c r="R35" s="217"/>
      <c r="S35" s="217"/>
      <c r="T35" s="217"/>
      <c r="U35" s="217"/>
      <c r="V35" s="217"/>
      <c r="W35" s="217"/>
      <c r="X35" s="218"/>
      <c r="Y35" s="218"/>
      <c r="Z35" s="140"/>
      <c r="AA35" s="140">
        <f t="shared" si="1"/>
        <v>0</v>
      </c>
      <c r="AB35" s="111">
        <f t="shared" si="2"/>
        <v>37783.094999999994</v>
      </c>
    </row>
    <row r="36" spans="1:28" hidden="1" x14ac:dyDescent="0.3">
      <c r="A36" s="137">
        <v>20</v>
      </c>
      <c r="B36" s="160" t="s">
        <v>97</v>
      </c>
      <c r="C36" s="138" t="s">
        <v>98</v>
      </c>
      <c r="D36" s="220" t="s">
        <v>58</v>
      </c>
      <c r="E36" s="220">
        <v>5</v>
      </c>
      <c r="F36" s="220">
        <f>I36*17697</f>
        <v>75566.189999999988</v>
      </c>
      <c r="G36" s="220" t="s">
        <v>99</v>
      </c>
      <c r="H36" s="220">
        <v>1.5</v>
      </c>
      <c r="I36" s="220">
        <v>4.2699999999999996</v>
      </c>
      <c r="J36" s="139">
        <f>F36*1.5</f>
        <v>113349.28499999997</v>
      </c>
      <c r="K36" s="217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217"/>
      <c r="W36" s="217"/>
      <c r="X36" s="218"/>
      <c r="Y36" s="218"/>
      <c r="Z36" s="140">
        <v>7557</v>
      </c>
      <c r="AA36" s="140">
        <f t="shared" si="1"/>
        <v>7557</v>
      </c>
      <c r="AB36" s="111">
        <f t="shared" si="2"/>
        <v>120906.28499999997</v>
      </c>
    </row>
    <row r="37" spans="1:28" ht="32.25" hidden="1" x14ac:dyDescent="0.3">
      <c r="A37" s="137">
        <v>21</v>
      </c>
      <c r="B37" s="158" t="s">
        <v>101</v>
      </c>
      <c r="C37" s="142" t="s">
        <v>102</v>
      </c>
      <c r="D37" s="220" t="s">
        <v>58</v>
      </c>
      <c r="E37" s="220">
        <v>10</v>
      </c>
      <c r="F37" s="220">
        <f t="shared" si="3"/>
        <v>78928.62</v>
      </c>
      <c r="G37" s="220" t="s">
        <v>99</v>
      </c>
      <c r="H37" s="220">
        <v>0.5</v>
      </c>
      <c r="I37" s="220">
        <v>4.46</v>
      </c>
      <c r="J37" s="139">
        <f>F37/2</f>
        <v>39464.31</v>
      </c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19"/>
      <c r="Y37" s="219"/>
      <c r="Z37" s="140"/>
      <c r="AA37" s="140">
        <f t="shared" si="1"/>
        <v>0</v>
      </c>
      <c r="AB37" s="111">
        <f t="shared" si="2"/>
        <v>39464.31</v>
      </c>
    </row>
    <row r="38" spans="1:28" ht="32.25" hidden="1" x14ac:dyDescent="0.3">
      <c r="A38" s="137">
        <v>22</v>
      </c>
      <c r="B38" s="138" t="s">
        <v>103</v>
      </c>
      <c r="C38" s="142" t="s">
        <v>102</v>
      </c>
      <c r="D38" s="220" t="s">
        <v>58</v>
      </c>
      <c r="E38" s="220">
        <v>6</v>
      </c>
      <c r="F38" s="220">
        <f t="shared" si="3"/>
        <v>75566.189999999988</v>
      </c>
      <c r="G38" s="220" t="s">
        <v>99</v>
      </c>
      <c r="H38" s="220">
        <v>0.5</v>
      </c>
      <c r="I38" s="220">
        <v>4.2699999999999996</v>
      </c>
      <c r="J38" s="139">
        <f>F38/2</f>
        <v>37783.094999999994</v>
      </c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143">
        <v>3778</v>
      </c>
      <c r="AA38" s="140">
        <f t="shared" si="1"/>
        <v>3778</v>
      </c>
      <c r="AB38" s="111">
        <f t="shared" si="2"/>
        <v>41561.094999999994</v>
      </c>
    </row>
    <row r="39" spans="1:28" hidden="1" x14ac:dyDescent="0.3">
      <c r="A39" s="137">
        <v>23</v>
      </c>
      <c r="B39" s="138" t="s">
        <v>94</v>
      </c>
      <c r="C39" s="138" t="s">
        <v>104</v>
      </c>
      <c r="D39" s="220" t="s">
        <v>89</v>
      </c>
      <c r="E39" s="220">
        <v>11</v>
      </c>
      <c r="F39" s="220">
        <f t="shared" si="3"/>
        <v>63178.289999999994</v>
      </c>
      <c r="G39" s="220" t="s">
        <v>105</v>
      </c>
      <c r="H39" s="220">
        <v>0.5</v>
      </c>
      <c r="I39" s="220">
        <v>3.57</v>
      </c>
      <c r="J39" s="139">
        <f>F39/2</f>
        <v>31589.144999999997</v>
      </c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19"/>
      <c r="Y39" s="219"/>
      <c r="Z39" s="140"/>
      <c r="AA39" s="140">
        <f t="shared" si="1"/>
        <v>0</v>
      </c>
      <c r="AB39" s="111">
        <f t="shared" si="2"/>
        <v>31589.144999999997</v>
      </c>
    </row>
    <row r="40" spans="1:28" hidden="1" x14ac:dyDescent="0.3">
      <c r="A40" s="137">
        <v>24</v>
      </c>
      <c r="B40" s="138" t="s">
        <v>106</v>
      </c>
      <c r="C40" s="138" t="s">
        <v>107</v>
      </c>
      <c r="D40" s="220" t="s">
        <v>89</v>
      </c>
      <c r="E40" s="220">
        <v>37</v>
      </c>
      <c r="F40" s="220">
        <f t="shared" si="3"/>
        <v>58223.13</v>
      </c>
      <c r="G40" s="220" t="s">
        <v>108</v>
      </c>
      <c r="H40" s="220">
        <v>1</v>
      </c>
      <c r="I40" s="220">
        <v>3.29</v>
      </c>
      <c r="J40" s="139">
        <f t="shared" si="4"/>
        <v>58223.13</v>
      </c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19"/>
      <c r="Y40" s="219"/>
      <c r="Z40" s="140">
        <f>J40*10%</f>
        <v>5822.3130000000001</v>
      </c>
      <c r="AA40" s="140">
        <f t="shared" si="1"/>
        <v>5822.3130000000001</v>
      </c>
      <c r="AB40" s="111">
        <f t="shared" si="2"/>
        <v>64045.442999999999</v>
      </c>
    </row>
    <row r="41" spans="1:28" hidden="1" x14ac:dyDescent="0.3">
      <c r="A41" s="137">
        <v>25</v>
      </c>
      <c r="B41" s="138" t="s">
        <v>109</v>
      </c>
      <c r="C41" s="138" t="s">
        <v>110</v>
      </c>
      <c r="D41" s="220" t="s">
        <v>89</v>
      </c>
      <c r="E41" s="220">
        <v>0</v>
      </c>
      <c r="F41" s="220">
        <f t="shared" si="3"/>
        <v>52029.18</v>
      </c>
      <c r="G41" s="220" t="s">
        <v>108</v>
      </c>
      <c r="H41" s="220">
        <v>1</v>
      </c>
      <c r="I41" s="220">
        <v>2.94</v>
      </c>
      <c r="J41" s="139">
        <f t="shared" si="4"/>
        <v>52029.18</v>
      </c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19"/>
      <c r="Y41" s="219"/>
      <c r="Z41" s="140">
        <f>J41*10%</f>
        <v>5202.9180000000006</v>
      </c>
      <c r="AA41" s="140">
        <f t="shared" si="1"/>
        <v>5202.9180000000006</v>
      </c>
      <c r="AB41" s="111">
        <f t="shared" si="2"/>
        <v>57232.097999999998</v>
      </c>
    </row>
    <row r="42" spans="1:28" s="19" customFormat="1" hidden="1" x14ac:dyDescent="0.3">
      <c r="A42" s="137">
        <v>26</v>
      </c>
      <c r="B42" s="138" t="s">
        <v>111</v>
      </c>
      <c r="C42" s="138" t="s">
        <v>112</v>
      </c>
      <c r="D42" s="220" t="s">
        <v>89</v>
      </c>
      <c r="E42" s="220">
        <v>5</v>
      </c>
      <c r="F42" s="220">
        <f t="shared" si="3"/>
        <v>51144.33</v>
      </c>
      <c r="G42" s="220" t="s">
        <v>113</v>
      </c>
      <c r="H42" s="220">
        <v>1</v>
      </c>
      <c r="I42" s="220">
        <v>2.89</v>
      </c>
      <c r="J42" s="139">
        <f t="shared" si="4"/>
        <v>51144.33</v>
      </c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19"/>
      <c r="Y42" s="219"/>
      <c r="Z42" s="140">
        <f>J42*10%</f>
        <v>5114.4330000000009</v>
      </c>
      <c r="AA42" s="140">
        <f t="shared" si="1"/>
        <v>5114.4330000000009</v>
      </c>
      <c r="AB42" s="111">
        <f t="shared" si="2"/>
        <v>56258.763000000006</v>
      </c>
    </row>
    <row r="43" spans="1:28" s="19" customFormat="1" hidden="1" x14ac:dyDescent="0.3">
      <c r="A43" s="137">
        <v>27</v>
      </c>
      <c r="B43" s="138" t="s">
        <v>194</v>
      </c>
      <c r="C43" s="138" t="s">
        <v>115</v>
      </c>
      <c r="D43" s="220" t="s">
        <v>58</v>
      </c>
      <c r="E43" s="220"/>
      <c r="F43" s="220">
        <f>I43*17697*0.5</f>
        <v>25572.165000000001</v>
      </c>
      <c r="G43" s="220" t="s">
        <v>113</v>
      </c>
      <c r="H43" s="220">
        <v>0.5</v>
      </c>
      <c r="I43" s="220">
        <v>2.89</v>
      </c>
      <c r="J43" s="139">
        <f t="shared" si="4"/>
        <v>25572.165000000001</v>
      </c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19"/>
      <c r="Y43" s="219"/>
      <c r="Z43" s="140"/>
      <c r="AA43" s="140">
        <f t="shared" si="1"/>
        <v>0</v>
      </c>
      <c r="AB43" s="111">
        <f t="shared" si="2"/>
        <v>25572.165000000001</v>
      </c>
    </row>
    <row r="44" spans="1:28" s="19" customFormat="1" hidden="1" x14ac:dyDescent="0.3">
      <c r="A44" s="137">
        <v>28</v>
      </c>
      <c r="B44" s="138" t="s">
        <v>195</v>
      </c>
      <c r="C44" s="138" t="s">
        <v>115</v>
      </c>
      <c r="D44" s="220" t="s">
        <v>58</v>
      </c>
      <c r="E44" s="220"/>
      <c r="F44" s="220">
        <f t="shared" ref="F44:F45" si="8">I44*17697*0.5</f>
        <v>25572.165000000001</v>
      </c>
      <c r="G44" s="220" t="s">
        <v>192</v>
      </c>
      <c r="H44" s="220">
        <v>0.5</v>
      </c>
      <c r="I44" s="220">
        <v>2.89</v>
      </c>
      <c r="J44" s="139">
        <f t="shared" si="4"/>
        <v>25572.165000000001</v>
      </c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8"/>
      <c r="Y44" s="218"/>
      <c r="Z44" s="140"/>
      <c r="AA44" s="140">
        <f t="shared" si="1"/>
        <v>0</v>
      </c>
      <c r="AB44" s="111">
        <f t="shared" si="2"/>
        <v>25572.165000000001</v>
      </c>
    </row>
    <row r="45" spans="1:28" s="19" customFormat="1" hidden="1" x14ac:dyDescent="0.3">
      <c r="A45" s="137">
        <v>29</v>
      </c>
      <c r="B45" s="138" t="s">
        <v>196</v>
      </c>
      <c r="C45" s="138" t="s">
        <v>115</v>
      </c>
      <c r="D45" s="220" t="s">
        <v>58</v>
      </c>
      <c r="E45" s="220"/>
      <c r="F45" s="220">
        <f t="shared" si="8"/>
        <v>25572.165000000001</v>
      </c>
      <c r="G45" s="220" t="s">
        <v>193</v>
      </c>
      <c r="H45" s="220">
        <v>0.5</v>
      </c>
      <c r="I45" s="220">
        <v>2.89</v>
      </c>
      <c r="J45" s="139">
        <f>F45</f>
        <v>25572.165000000001</v>
      </c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8"/>
      <c r="Y45" s="218"/>
      <c r="Z45" s="140"/>
      <c r="AA45" s="140">
        <f t="shared" si="1"/>
        <v>0</v>
      </c>
      <c r="AB45" s="111">
        <f t="shared" si="2"/>
        <v>25572.165000000001</v>
      </c>
    </row>
    <row r="46" spans="1:28" hidden="1" x14ac:dyDescent="0.3">
      <c r="A46" s="137">
        <v>30</v>
      </c>
      <c r="B46" s="138" t="s">
        <v>116</v>
      </c>
      <c r="C46" s="138" t="s">
        <v>115</v>
      </c>
      <c r="D46" s="220" t="s">
        <v>58</v>
      </c>
      <c r="E46" s="220">
        <v>8</v>
      </c>
      <c r="F46" s="220">
        <f t="shared" si="3"/>
        <v>51144.33</v>
      </c>
      <c r="G46" s="220" t="s">
        <v>113</v>
      </c>
      <c r="H46" s="220">
        <v>1</v>
      </c>
      <c r="I46" s="220">
        <v>2.89</v>
      </c>
      <c r="J46" s="139">
        <f t="shared" si="4"/>
        <v>51144.33</v>
      </c>
      <c r="K46" s="217"/>
      <c r="L46" s="217">
        <v>5309</v>
      </c>
      <c r="M46" s="217"/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18"/>
      <c r="Y46" s="218"/>
      <c r="Z46" s="140"/>
      <c r="AA46" s="140">
        <f t="shared" si="1"/>
        <v>5309</v>
      </c>
      <c r="AB46" s="111">
        <f t="shared" si="2"/>
        <v>56453.33</v>
      </c>
    </row>
    <row r="47" spans="1:28" hidden="1" x14ac:dyDescent="0.3">
      <c r="A47" s="137"/>
      <c r="B47" s="138" t="s">
        <v>189</v>
      </c>
      <c r="C47" s="138" t="s">
        <v>115</v>
      </c>
      <c r="D47" s="220" t="s">
        <v>118</v>
      </c>
      <c r="E47" s="220"/>
      <c r="F47" s="220">
        <f t="shared" si="3"/>
        <v>51144.33</v>
      </c>
      <c r="G47" s="220" t="s">
        <v>126</v>
      </c>
      <c r="H47" s="220">
        <v>0.5</v>
      </c>
      <c r="I47" s="220">
        <v>2.89</v>
      </c>
      <c r="J47" s="139">
        <f>F47/2</f>
        <v>25572.165000000001</v>
      </c>
      <c r="K47" s="217"/>
      <c r="L47" s="217">
        <v>2654</v>
      </c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8"/>
      <c r="Y47" s="218"/>
      <c r="Z47" s="140"/>
      <c r="AA47" s="140">
        <f t="shared" si="1"/>
        <v>2654</v>
      </c>
      <c r="AB47" s="111">
        <f t="shared" si="2"/>
        <v>28226.165000000001</v>
      </c>
    </row>
    <row r="48" spans="1:28" hidden="1" x14ac:dyDescent="0.3">
      <c r="A48" s="137">
        <v>31</v>
      </c>
      <c r="B48" s="138" t="s">
        <v>191</v>
      </c>
      <c r="C48" s="138" t="s">
        <v>115</v>
      </c>
      <c r="D48" s="220" t="s">
        <v>118</v>
      </c>
      <c r="E48" s="220"/>
      <c r="F48" s="220">
        <f t="shared" si="3"/>
        <v>51144.33</v>
      </c>
      <c r="G48" s="220" t="s">
        <v>113</v>
      </c>
      <c r="H48" s="220">
        <v>0.5</v>
      </c>
      <c r="I48" s="220">
        <v>2.89</v>
      </c>
      <c r="J48" s="139">
        <f>F48/2</f>
        <v>25572.165000000001</v>
      </c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8"/>
      <c r="Y48" s="218"/>
      <c r="Z48" s="140"/>
      <c r="AA48" s="140">
        <f t="shared" si="1"/>
        <v>0</v>
      </c>
      <c r="AB48" s="111">
        <f t="shared" si="2"/>
        <v>25572.165000000001</v>
      </c>
    </row>
    <row r="49" spans="1:30" hidden="1" x14ac:dyDescent="0.3">
      <c r="A49" s="137">
        <v>32</v>
      </c>
      <c r="B49" s="138" t="s">
        <v>190</v>
      </c>
      <c r="C49" s="138" t="s">
        <v>115</v>
      </c>
      <c r="D49" s="220" t="s">
        <v>118</v>
      </c>
      <c r="E49" s="220"/>
      <c r="F49" s="220">
        <f t="shared" si="3"/>
        <v>51144.33</v>
      </c>
      <c r="G49" s="220" t="s">
        <v>192</v>
      </c>
      <c r="H49" s="220">
        <v>0.5</v>
      </c>
      <c r="I49" s="220">
        <v>2.89</v>
      </c>
      <c r="J49" s="139">
        <f t="shared" ref="J49:J50" si="9">F49/2</f>
        <v>25572.165000000001</v>
      </c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17"/>
      <c r="W49" s="217"/>
      <c r="X49" s="218"/>
      <c r="Y49" s="218"/>
      <c r="Z49" s="140"/>
      <c r="AA49" s="140">
        <f t="shared" si="1"/>
        <v>0</v>
      </c>
      <c r="AB49" s="111">
        <f t="shared" si="2"/>
        <v>25572.165000000001</v>
      </c>
    </row>
    <row r="50" spans="1:30" hidden="1" x14ac:dyDescent="0.3">
      <c r="A50" s="137">
        <v>33</v>
      </c>
      <c r="B50" s="138" t="s">
        <v>188</v>
      </c>
      <c r="C50" s="138" t="s">
        <v>115</v>
      </c>
      <c r="D50" s="220" t="s">
        <v>118</v>
      </c>
      <c r="E50" s="220"/>
      <c r="F50" s="220">
        <f t="shared" si="3"/>
        <v>51144.33</v>
      </c>
      <c r="G50" s="220" t="s">
        <v>193</v>
      </c>
      <c r="H50" s="220">
        <v>0.5</v>
      </c>
      <c r="I50" s="220">
        <v>2.89</v>
      </c>
      <c r="J50" s="139">
        <f t="shared" si="9"/>
        <v>25572.165000000001</v>
      </c>
      <c r="K50" s="217"/>
      <c r="L50" s="217">
        <v>2654</v>
      </c>
      <c r="M50" s="217"/>
      <c r="N50" s="217"/>
      <c r="O50" s="217"/>
      <c r="P50" s="217"/>
      <c r="Q50" s="217"/>
      <c r="R50" s="217"/>
      <c r="S50" s="217"/>
      <c r="T50" s="217"/>
      <c r="U50" s="217"/>
      <c r="V50" s="217"/>
      <c r="W50" s="217"/>
      <c r="X50" s="218"/>
      <c r="Y50" s="218"/>
      <c r="Z50" s="140"/>
      <c r="AA50" s="140">
        <f t="shared" si="1"/>
        <v>2654</v>
      </c>
      <c r="AB50" s="111">
        <f t="shared" si="2"/>
        <v>28226.165000000001</v>
      </c>
    </row>
    <row r="51" spans="1:30" s="19" customFormat="1" hidden="1" x14ac:dyDescent="0.3">
      <c r="A51" s="137">
        <v>34</v>
      </c>
      <c r="B51" s="138" t="s">
        <v>120</v>
      </c>
      <c r="C51" s="138" t="s">
        <v>115</v>
      </c>
      <c r="D51" s="220" t="s">
        <v>89</v>
      </c>
      <c r="E51" s="220">
        <v>3</v>
      </c>
      <c r="F51" s="220">
        <f t="shared" si="3"/>
        <v>51144.33</v>
      </c>
      <c r="G51" s="220" t="s">
        <v>113</v>
      </c>
      <c r="H51" s="220">
        <v>0.5</v>
      </c>
      <c r="I51" s="220">
        <v>2.89</v>
      </c>
      <c r="J51" s="139">
        <f>F51/2</f>
        <v>25572.165000000001</v>
      </c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19"/>
      <c r="Y51" s="219"/>
      <c r="Z51" s="140"/>
      <c r="AA51" s="140">
        <f t="shared" si="1"/>
        <v>0</v>
      </c>
      <c r="AB51" s="111">
        <f t="shared" si="2"/>
        <v>25572.165000000001</v>
      </c>
      <c r="AC51" s="27"/>
      <c r="AD51" s="27"/>
    </row>
    <row r="52" spans="1:30" s="19" customFormat="1" hidden="1" x14ac:dyDescent="0.3">
      <c r="A52" s="137">
        <v>35</v>
      </c>
      <c r="B52" s="138" t="s">
        <v>121</v>
      </c>
      <c r="C52" s="138" t="s">
        <v>115</v>
      </c>
      <c r="D52" s="220" t="s">
        <v>89</v>
      </c>
      <c r="E52" s="220">
        <v>5</v>
      </c>
      <c r="F52" s="220">
        <f>I52*17697</f>
        <v>51144.33</v>
      </c>
      <c r="G52" s="220" t="s">
        <v>113</v>
      </c>
      <c r="H52" s="220">
        <v>0.5</v>
      </c>
      <c r="I52" s="220">
        <v>2.89</v>
      </c>
      <c r="J52" s="139">
        <f>F52*1.5</f>
        <v>76716.494999999995</v>
      </c>
      <c r="K52" s="220"/>
      <c r="L52" s="220">
        <v>2654</v>
      </c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19"/>
      <c r="Y52" s="219"/>
      <c r="Z52" s="140">
        <f>J51*10%</f>
        <v>2557.2165000000005</v>
      </c>
      <c r="AA52" s="140">
        <f t="shared" si="1"/>
        <v>5211.2165000000005</v>
      </c>
      <c r="AB52" s="111">
        <f t="shared" si="2"/>
        <v>81927.71149999999</v>
      </c>
      <c r="AC52" s="27"/>
      <c r="AD52" s="27"/>
    </row>
    <row r="53" spans="1:30" s="19" customFormat="1" hidden="1" x14ac:dyDescent="0.3">
      <c r="A53" s="137">
        <v>36</v>
      </c>
      <c r="B53" s="138" t="s">
        <v>122</v>
      </c>
      <c r="C53" s="138" t="s">
        <v>115</v>
      </c>
      <c r="D53" s="220" t="s">
        <v>89</v>
      </c>
      <c r="E53" s="220">
        <v>5</v>
      </c>
      <c r="F53" s="220">
        <f>I53*17697/2</f>
        <v>25572.165000000001</v>
      </c>
      <c r="G53" s="220" t="s">
        <v>113</v>
      </c>
      <c r="H53" s="220">
        <v>0.5</v>
      </c>
      <c r="I53" s="220">
        <v>2.89</v>
      </c>
      <c r="J53" s="139">
        <f>F53</f>
        <v>25572.165000000001</v>
      </c>
      <c r="K53" s="217"/>
      <c r="L53" s="220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217"/>
      <c r="X53" s="218"/>
      <c r="Y53" s="218"/>
      <c r="Z53" s="140"/>
      <c r="AA53" s="140">
        <f t="shared" si="1"/>
        <v>0</v>
      </c>
      <c r="AB53" s="111">
        <f t="shared" si="2"/>
        <v>25572.165000000001</v>
      </c>
      <c r="AC53" s="27"/>
      <c r="AD53" s="27"/>
    </row>
    <row r="54" spans="1:30" hidden="1" x14ac:dyDescent="0.3">
      <c r="A54" s="137">
        <v>37</v>
      </c>
      <c r="B54" s="138" t="s">
        <v>123</v>
      </c>
      <c r="C54" s="138" t="s">
        <v>124</v>
      </c>
      <c r="D54" s="220" t="s">
        <v>125</v>
      </c>
      <c r="E54" s="220">
        <v>2</v>
      </c>
      <c r="F54" s="220">
        <f t="shared" si="3"/>
        <v>50259.479999999996</v>
      </c>
      <c r="G54" s="220" t="s">
        <v>126</v>
      </c>
      <c r="H54" s="220">
        <v>1</v>
      </c>
      <c r="I54" s="220">
        <v>2.84</v>
      </c>
      <c r="J54" s="139">
        <f t="shared" si="4"/>
        <v>50259.479999999996</v>
      </c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19"/>
      <c r="Y54" s="219"/>
      <c r="Z54" s="140">
        <v>5026</v>
      </c>
      <c r="AA54" s="140">
        <f t="shared" si="1"/>
        <v>5026</v>
      </c>
      <c r="AB54" s="111">
        <f t="shared" si="2"/>
        <v>55285.479999999996</v>
      </c>
    </row>
    <row r="55" spans="1:30" hidden="1" x14ac:dyDescent="0.3">
      <c r="A55" s="137">
        <v>38</v>
      </c>
      <c r="B55" s="138" t="s">
        <v>127</v>
      </c>
      <c r="C55" s="138" t="s">
        <v>128</v>
      </c>
      <c r="D55" s="220" t="s">
        <v>125</v>
      </c>
      <c r="E55" s="220">
        <v>7</v>
      </c>
      <c r="F55" s="220">
        <f t="shared" si="3"/>
        <v>50259.479999999996</v>
      </c>
      <c r="G55" s="220" t="s">
        <v>126</v>
      </c>
      <c r="H55" s="220">
        <v>1</v>
      </c>
      <c r="I55" s="220">
        <v>2.84</v>
      </c>
      <c r="J55" s="139">
        <f t="shared" si="4"/>
        <v>50259.479999999996</v>
      </c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19"/>
      <c r="Y55" s="219"/>
      <c r="Z55" s="140">
        <v>5026</v>
      </c>
      <c r="AA55" s="140">
        <f t="shared" si="1"/>
        <v>5026</v>
      </c>
      <c r="AB55" s="111">
        <f t="shared" si="2"/>
        <v>55285.479999999996</v>
      </c>
    </row>
    <row r="56" spans="1:30" s="19" customFormat="1" hidden="1" x14ac:dyDescent="0.3">
      <c r="A56" s="137">
        <v>39</v>
      </c>
      <c r="B56" s="138" t="s">
        <v>123</v>
      </c>
      <c r="C56" s="138" t="s">
        <v>129</v>
      </c>
      <c r="D56" s="220" t="s">
        <v>125</v>
      </c>
      <c r="E56" s="220">
        <v>2</v>
      </c>
      <c r="F56" s="220">
        <f t="shared" si="3"/>
        <v>50259.479999999996</v>
      </c>
      <c r="G56" s="220" t="s">
        <v>126</v>
      </c>
      <c r="H56" s="220">
        <v>0.5</v>
      </c>
      <c r="I56" s="220">
        <v>2.84</v>
      </c>
      <c r="J56" s="139">
        <f>F56/2</f>
        <v>25129.739999999998</v>
      </c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19"/>
      <c r="Y56" s="219"/>
      <c r="Z56" s="140"/>
      <c r="AA56" s="140">
        <f t="shared" si="1"/>
        <v>0</v>
      </c>
      <c r="AB56" s="111">
        <f t="shared" si="2"/>
        <v>25129.739999999998</v>
      </c>
    </row>
    <row r="57" spans="1:30" s="19" customFormat="1" hidden="1" x14ac:dyDescent="0.3">
      <c r="A57" s="137">
        <v>40</v>
      </c>
      <c r="B57" s="138" t="s">
        <v>130</v>
      </c>
      <c r="C57" s="138" t="s">
        <v>129</v>
      </c>
      <c r="D57" s="220" t="s">
        <v>125</v>
      </c>
      <c r="E57" s="220">
        <v>2</v>
      </c>
      <c r="F57" s="220">
        <f t="shared" si="3"/>
        <v>50259.479999999996</v>
      </c>
      <c r="G57" s="220" t="s">
        <v>126</v>
      </c>
      <c r="H57" s="220">
        <v>0.5</v>
      </c>
      <c r="I57" s="220">
        <v>2.84</v>
      </c>
      <c r="J57" s="139">
        <f>F57/2</f>
        <v>25129.739999999998</v>
      </c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19"/>
      <c r="Y57" s="219"/>
      <c r="Z57" s="140"/>
      <c r="AA57" s="140">
        <f t="shared" si="1"/>
        <v>0</v>
      </c>
      <c r="AB57" s="111">
        <f t="shared" si="2"/>
        <v>25129.739999999998</v>
      </c>
    </row>
    <row r="58" spans="1:30" hidden="1" x14ac:dyDescent="0.3">
      <c r="A58" s="137">
        <v>41</v>
      </c>
      <c r="B58" s="138" t="s">
        <v>131</v>
      </c>
      <c r="C58" s="138" t="s">
        <v>129</v>
      </c>
      <c r="D58" s="220" t="s">
        <v>125</v>
      </c>
      <c r="E58" s="220">
        <v>1</v>
      </c>
      <c r="F58" s="220">
        <f t="shared" si="3"/>
        <v>50259.479999999996</v>
      </c>
      <c r="G58" s="220" t="s">
        <v>126</v>
      </c>
      <c r="H58" s="220">
        <v>0.5</v>
      </c>
      <c r="I58" s="220">
        <v>2.84</v>
      </c>
      <c r="J58" s="139">
        <f>F58/2</f>
        <v>25129.739999999998</v>
      </c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19"/>
      <c r="Y58" s="219"/>
      <c r="Z58" s="140"/>
      <c r="AA58" s="140">
        <f t="shared" si="1"/>
        <v>0</v>
      </c>
      <c r="AB58" s="111">
        <f t="shared" si="2"/>
        <v>25129.739999999998</v>
      </c>
    </row>
    <row r="59" spans="1:30" hidden="1" x14ac:dyDescent="0.3">
      <c r="A59" s="137">
        <v>42</v>
      </c>
      <c r="B59" s="138" t="s">
        <v>127</v>
      </c>
      <c r="C59" s="138" t="s">
        <v>129</v>
      </c>
      <c r="D59" s="220" t="s">
        <v>125</v>
      </c>
      <c r="E59" s="220">
        <v>7</v>
      </c>
      <c r="F59" s="220">
        <f t="shared" si="3"/>
        <v>50259.479999999996</v>
      </c>
      <c r="G59" s="220" t="s">
        <v>126</v>
      </c>
      <c r="H59" s="220">
        <v>0.5</v>
      </c>
      <c r="I59" s="220">
        <v>2.84</v>
      </c>
      <c r="J59" s="139">
        <f>F59/2</f>
        <v>25129.739999999998</v>
      </c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19"/>
      <c r="Y59" s="219"/>
      <c r="Z59" s="140"/>
      <c r="AA59" s="140">
        <f t="shared" si="1"/>
        <v>0</v>
      </c>
      <c r="AB59" s="111">
        <f t="shared" si="2"/>
        <v>25129.739999999998</v>
      </c>
    </row>
    <row r="60" spans="1:30" hidden="1" x14ac:dyDescent="0.3">
      <c r="A60" s="137">
        <v>43</v>
      </c>
      <c r="B60" s="138" t="s">
        <v>132</v>
      </c>
      <c r="C60" s="138" t="s">
        <v>133</v>
      </c>
      <c r="D60" s="220" t="s">
        <v>125</v>
      </c>
      <c r="E60" s="220">
        <v>20</v>
      </c>
      <c r="F60" s="220">
        <f t="shared" si="3"/>
        <v>49728.57</v>
      </c>
      <c r="G60" s="220" t="s">
        <v>134</v>
      </c>
      <c r="H60" s="220">
        <v>1</v>
      </c>
      <c r="I60" s="220">
        <v>2.81</v>
      </c>
      <c r="J60" s="139">
        <f t="shared" si="4"/>
        <v>49728.57</v>
      </c>
      <c r="K60" s="217"/>
      <c r="L60" s="217"/>
      <c r="M60" s="217"/>
      <c r="N60" s="217">
        <f>F60*35%</f>
        <v>17404.999499999998</v>
      </c>
      <c r="O60" s="217"/>
      <c r="P60" s="217"/>
      <c r="Q60" s="217"/>
      <c r="R60" s="217"/>
      <c r="S60" s="217"/>
      <c r="T60" s="217"/>
      <c r="U60" s="217"/>
      <c r="V60" s="217"/>
      <c r="W60" s="217"/>
      <c r="X60" s="218"/>
      <c r="Y60" s="218"/>
      <c r="Z60" s="140">
        <v>4973</v>
      </c>
      <c r="AA60" s="140">
        <f t="shared" si="1"/>
        <v>22377.999499999998</v>
      </c>
      <c r="AB60" s="111">
        <f t="shared" si="2"/>
        <v>72106.569499999998</v>
      </c>
    </row>
    <row r="61" spans="1:30" hidden="1" x14ac:dyDescent="0.3">
      <c r="A61" s="137">
        <v>44</v>
      </c>
      <c r="B61" s="138" t="s">
        <v>135</v>
      </c>
      <c r="C61" s="138" t="s">
        <v>133</v>
      </c>
      <c r="D61" s="220" t="s">
        <v>125</v>
      </c>
      <c r="E61" s="220">
        <v>35</v>
      </c>
      <c r="F61" s="220">
        <f t="shared" si="3"/>
        <v>49728.57</v>
      </c>
      <c r="G61" s="220" t="s">
        <v>134</v>
      </c>
      <c r="H61" s="220">
        <v>1</v>
      </c>
      <c r="I61" s="220">
        <v>2.81</v>
      </c>
      <c r="J61" s="139">
        <f t="shared" si="4"/>
        <v>49728.57</v>
      </c>
      <c r="K61" s="220"/>
      <c r="L61" s="220"/>
      <c r="M61" s="220"/>
      <c r="N61" s="217">
        <f>F61*35%</f>
        <v>17404.999499999998</v>
      </c>
      <c r="O61" s="217"/>
      <c r="P61" s="217"/>
      <c r="Q61" s="217"/>
      <c r="R61" s="217"/>
      <c r="S61" s="217"/>
      <c r="T61" s="217"/>
      <c r="U61" s="217"/>
      <c r="V61" s="217"/>
      <c r="W61" s="220"/>
      <c r="X61" s="219"/>
      <c r="Y61" s="219"/>
      <c r="Z61" s="140">
        <v>4973</v>
      </c>
      <c r="AA61" s="140">
        <f t="shared" si="1"/>
        <v>22377.999499999998</v>
      </c>
      <c r="AB61" s="111">
        <f t="shared" si="2"/>
        <v>72106.569499999998</v>
      </c>
    </row>
    <row r="62" spans="1:30" hidden="1" x14ac:dyDescent="0.3">
      <c r="A62" s="137">
        <v>45</v>
      </c>
      <c r="B62" s="138" t="s">
        <v>136</v>
      </c>
      <c r="C62" s="138" t="s">
        <v>133</v>
      </c>
      <c r="D62" s="220" t="s">
        <v>125</v>
      </c>
      <c r="E62" s="220">
        <v>20</v>
      </c>
      <c r="F62" s="220">
        <f t="shared" si="3"/>
        <v>49728.57</v>
      </c>
      <c r="G62" s="220" t="s">
        <v>134</v>
      </c>
      <c r="H62" s="220">
        <v>1</v>
      </c>
      <c r="I62" s="220">
        <v>2.81</v>
      </c>
      <c r="J62" s="139">
        <f t="shared" si="4"/>
        <v>49728.57</v>
      </c>
      <c r="K62" s="220"/>
      <c r="L62" s="220"/>
      <c r="M62" s="220"/>
      <c r="N62" s="217">
        <f>F62*35%</f>
        <v>17404.999499999998</v>
      </c>
      <c r="O62" s="217"/>
      <c r="P62" s="217"/>
      <c r="Q62" s="217"/>
      <c r="R62" s="217"/>
      <c r="S62" s="217"/>
      <c r="T62" s="217"/>
      <c r="U62" s="217"/>
      <c r="V62" s="217"/>
      <c r="W62" s="220"/>
      <c r="X62" s="219"/>
      <c r="Y62" s="219"/>
      <c r="Z62" s="140">
        <v>4973</v>
      </c>
      <c r="AA62" s="140">
        <f t="shared" si="1"/>
        <v>22377.999499999998</v>
      </c>
      <c r="AB62" s="111">
        <f t="shared" si="2"/>
        <v>72106.569499999998</v>
      </c>
    </row>
    <row r="63" spans="1:30" hidden="1" x14ac:dyDescent="0.3">
      <c r="A63" s="137">
        <v>46</v>
      </c>
      <c r="B63" s="138" t="s">
        <v>137</v>
      </c>
      <c r="C63" s="138" t="s">
        <v>138</v>
      </c>
      <c r="D63" s="220" t="s">
        <v>125</v>
      </c>
      <c r="E63" s="220">
        <v>20</v>
      </c>
      <c r="F63" s="220">
        <f t="shared" si="3"/>
        <v>49728.57</v>
      </c>
      <c r="G63" s="220" t="s">
        <v>134</v>
      </c>
      <c r="H63" s="220">
        <v>1</v>
      </c>
      <c r="I63" s="220">
        <v>2.81</v>
      </c>
      <c r="J63" s="139">
        <f t="shared" si="4"/>
        <v>49728.57</v>
      </c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19"/>
      <c r="Y63" s="219"/>
      <c r="Z63" s="140">
        <v>4973</v>
      </c>
      <c r="AA63" s="140">
        <f t="shared" si="1"/>
        <v>4973</v>
      </c>
      <c r="AB63" s="111">
        <f t="shared" si="2"/>
        <v>54701.57</v>
      </c>
    </row>
    <row r="64" spans="1:30" hidden="1" x14ac:dyDescent="0.3">
      <c r="A64" s="137">
        <v>47</v>
      </c>
      <c r="B64" s="138" t="s">
        <v>139</v>
      </c>
      <c r="C64" s="138" t="s">
        <v>138</v>
      </c>
      <c r="D64" s="220" t="s">
        <v>125</v>
      </c>
      <c r="E64" s="220">
        <v>30</v>
      </c>
      <c r="F64" s="220">
        <f t="shared" si="3"/>
        <v>49728.57</v>
      </c>
      <c r="G64" s="220" t="s">
        <v>134</v>
      </c>
      <c r="H64" s="220">
        <v>1</v>
      </c>
      <c r="I64" s="220">
        <v>2.81</v>
      </c>
      <c r="J64" s="139">
        <f t="shared" si="4"/>
        <v>49728.57</v>
      </c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19"/>
      <c r="Y64" s="219"/>
      <c r="Z64" s="140">
        <v>4973</v>
      </c>
      <c r="AA64" s="140">
        <f t="shared" si="1"/>
        <v>4973</v>
      </c>
      <c r="AB64" s="111">
        <f t="shared" si="2"/>
        <v>54701.57</v>
      </c>
    </row>
    <row r="65" spans="1:28" hidden="1" x14ac:dyDescent="0.3">
      <c r="A65" s="137">
        <v>48</v>
      </c>
      <c r="B65" s="138" t="s">
        <v>140</v>
      </c>
      <c r="C65" s="138" t="s">
        <v>138</v>
      </c>
      <c r="D65" s="220" t="s">
        <v>125</v>
      </c>
      <c r="E65" s="220">
        <v>20</v>
      </c>
      <c r="F65" s="220">
        <f t="shared" si="3"/>
        <v>49728.57</v>
      </c>
      <c r="G65" s="220" t="s">
        <v>134</v>
      </c>
      <c r="H65" s="220">
        <v>1</v>
      </c>
      <c r="I65" s="220">
        <v>2.81</v>
      </c>
      <c r="J65" s="139">
        <f t="shared" si="4"/>
        <v>49728.57</v>
      </c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19"/>
      <c r="Y65" s="219"/>
      <c r="Z65" s="140">
        <v>4973</v>
      </c>
      <c r="AA65" s="140">
        <f t="shared" si="1"/>
        <v>4973</v>
      </c>
      <c r="AB65" s="111">
        <f t="shared" si="2"/>
        <v>54701.57</v>
      </c>
    </row>
    <row r="66" spans="1:28" hidden="1" x14ac:dyDescent="0.3">
      <c r="A66" s="137">
        <v>49</v>
      </c>
      <c r="B66" s="138" t="s">
        <v>141</v>
      </c>
      <c r="C66" s="138" t="s">
        <v>138</v>
      </c>
      <c r="D66" s="220" t="s">
        <v>125</v>
      </c>
      <c r="E66" s="220">
        <v>12</v>
      </c>
      <c r="F66" s="220">
        <f t="shared" si="3"/>
        <v>49728.57</v>
      </c>
      <c r="G66" s="220" t="s">
        <v>134</v>
      </c>
      <c r="H66" s="220">
        <v>1</v>
      </c>
      <c r="I66" s="220">
        <v>2.81</v>
      </c>
      <c r="J66" s="139">
        <f t="shared" si="4"/>
        <v>49728.57</v>
      </c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19"/>
      <c r="Y66" s="219"/>
      <c r="Z66" s="140">
        <v>4973</v>
      </c>
      <c r="AA66" s="140">
        <f t="shared" si="1"/>
        <v>4973</v>
      </c>
      <c r="AB66" s="111">
        <f t="shared" si="2"/>
        <v>54701.57</v>
      </c>
    </row>
    <row r="67" spans="1:28" hidden="1" x14ac:dyDescent="0.3">
      <c r="A67" s="137">
        <v>50</v>
      </c>
      <c r="B67" s="138" t="s">
        <v>142</v>
      </c>
      <c r="C67" s="138" t="s">
        <v>143</v>
      </c>
      <c r="D67" s="220" t="s">
        <v>125</v>
      </c>
      <c r="E67" s="220">
        <v>12</v>
      </c>
      <c r="F67" s="220">
        <f t="shared" si="3"/>
        <v>49728.57</v>
      </c>
      <c r="G67" s="220" t="s">
        <v>134</v>
      </c>
      <c r="H67" s="220">
        <v>1.5</v>
      </c>
      <c r="I67" s="220">
        <v>2.81</v>
      </c>
      <c r="J67" s="139">
        <f>F67*1.5</f>
        <v>74592.854999999996</v>
      </c>
      <c r="K67" s="220"/>
      <c r="L67" s="143">
        <f>17697*30%</f>
        <v>5309.0999999999995</v>
      </c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19"/>
      <c r="Y67" s="219"/>
      <c r="Z67" s="140">
        <v>4973</v>
      </c>
      <c r="AA67" s="140">
        <f t="shared" si="1"/>
        <v>10282.099999999999</v>
      </c>
      <c r="AB67" s="111">
        <f t="shared" si="2"/>
        <v>84874.954999999987</v>
      </c>
    </row>
    <row r="68" spans="1:28" hidden="1" x14ac:dyDescent="0.3">
      <c r="A68" s="137">
        <v>51</v>
      </c>
      <c r="B68" s="138" t="s">
        <v>144</v>
      </c>
      <c r="C68" s="138" t="s">
        <v>143</v>
      </c>
      <c r="D68" s="220" t="s">
        <v>125</v>
      </c>
      <c r="E68" s="220">
        <v>10</v>
      </c>
      <c r="F68" s="220">
        <f t="shared" si="3"/>
        <v>49728.57</v>
      </c>
      <c r="G68" s="220" t="s">
        <v>134</v>
      </c>
      <c r="H68" s="220">
        <v>1.5</v>
      </c>
      <c r="I68" s="220">
        <v>2.81</v>
      </c>
      <c r="J68" s="139">
        <f>F68*1.5</f>
        <v>74592.854999999996</v>
      </c>
      <c r="K68" s="220"/>
      <c r="L68" s="143">
        <f t="shared" ref="L68:L78" si="10">17697*30%</f>
        <v>5309.0999999999995</v>
      </c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19"/>
      <c r="Y68" s="219"/>
      <c r="Z68" s="140">
        <v>4973</v>
      </c>
      <c r="AA68" s="140">
        <f t="shared" si="1"/>
        <v>10282.099999999999</v>
      </c>
      <c r="AB68" s="111">
        <f t="shared" si="2"/>
        <v>84874.954999999987</v>
      </c>
    </row>
    <row r="69" spans="1:28" hidden="1" x14ac:dyDescent="0.3">
      <c r="A69" s="137">
        <v>52</v>
      </c>
      <c r="B69" s="138" t="s">
        <v>145</v>
      </c>
      <c r="C69" s="138" t="s">
        <v>143</v>
      </c>
      <c r="D69" s="220" t="s">
        <v>125</v>
      </c>
      <c r="E69" s="220">
        <v>20</v>
      </c>
      <c r="F69" s="220">
        <f t="shared" si="3"/>
        <v>49728.57</v>
      </c>
      <c r="G69" s="220" t="s">
        <v>134</v>
      </c>
      <c r="H69" s="220">
        <v>1.5</v>
      </c>
      <c r="I69" s="220">
        <v>2.81</v>
      </c>
      <c r="J69" s="139">
        <f>F69*1.5</f>
        <v>74592.854999999996</v>
      </c>
      <c r="K69" s="220"/>
      <c r="L69" s="143">
        <f t="shared" si="10"/>
        <v>5309.0999999999995</v>
      </c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19"/>
      <c r="Y69" s="219"/>
      <c r="Z69" s="140">
        <v>4973</v>
      </c>
      <c r="AA69" s="140">
        <f t="shared" si="1"/>
        <v>10282.099999999999</v>
      </c>
      <c r="AB69" s="111">
        <f t="shared" si="2"/>
        <v>84874.954999999987</v>
      </c>
    </row>
    <row r="70" spans="1:28" hidden="1" x14ac:dyDescent="0.3">
      <c r="A70" s="137">
        <v>53</v>
      </c>
      <c r="B70" s="138" t="s">
        <v>146</v>
      </c>
      <c r="C70" s="138" t="s">
        <v>143</v>
      </c>
      <c r="D70" s="220" t="s">
        <v>125</v>
      </c>
      <c r="E70" s="220">
        <v>2</v>
      </c>
      <c r="F70" s="220">
        <f t="shared" si="3"/>
        <v>49728.57</v>
      </c>
      <c r="G70" s="220" t="s">
        <v>134</v>
      </c>
      <c r="H70" s="220">
        <v>1.5</v>
      </c>
      <c r="I70" s="220">
        <v>2.81</v>
      </c>
      <c r="J70" s="139">
        <f t="shared" ref="J70:J79" si="11">F70*1.5</f>
        <v>74592.854999999996</v>
      </c>
      <c r="K70" s="220"/>
      <c r="L70" s="143">
        <f t="shared" si="10"/>
        <v>5309.0999999999995</v>
      </c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19"/>
      <c r="Y70" s="219"/>
      <c r="Z70" s="140">
        <v>4973</v>
      </c>
      <c r="AA70" s="140">
        <f t="shared" si="1"/>
        <v>10282.099999999999</v>
      </c>
      <c r="AB70" s="111">
        <f t="shared" si="2"/>
        <v>84874.954999999987</v>
      </c>
    </row>
    <row r="71" spans="1:28" hidden="1" x14ac:dyDescent="0.3">
      <c r="A71" s="137">
        <v>54</v>
      </c>
      <c r="B71" s="138" t="s">
        <v>147</v>
      </c>
      <c r="C71" s="138" t="s">
        <v>143</v>
      </c>
      <c r="D71" s="220" t="s">
        <v>125</v>
      </c>
      <c r="E71" s="220">
        <v>3</v>
      </c>
      <c r="F71" s="220">
        <f t="shared" si="3"/>
        <v>49728.57</v>
      </c>
      <c r="G71" s="220" t="s">
        <v>134</v>
      </c>
      <c r="H71" s="220">
        <v>1.5</v>
      </c>
      <c r="I71" s="220">
        <v>2.81</v>
      </c>
      <c r="J71" s="139">
        <f t="shared" si="11"/>
        <v>74592.854999999996</v>
      </c>
      <c r="K71" s="220"/>
      <c r="L71" s="143">
        <f t="shared" si="10"/>
        <v>5309.0999999999995</v>
      </c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19"/>
      <c r="Y71" s="219"/>
      <c r="Z71" s="140">
        <v>4973</v>
      </c>
      <c r="AA71" s="140">
        <f t="shared" si="1"/>
        <v>10282.099999999999</v>
      </c>
      <c r="AB71" s="111">
        <f t="shared" si="2"/>
        <v>84874.954999999987</v>
      </c>
    </row>
    <row r="72" spans="1:28" hidden="1" x14ac:dyDescent="0.3">
      <c r="A72" s="137">
        <v>55</v>
      </c>
      <c r="B72" s="138" t="s">
        <v>148</v>
      </c>
      <c r="C72" s="138" t="s">
        <v>143</v>
      </c>
      <c r="D72" s="220" t="s">
        <v>125</v>
      </c>
      <c r="E72" s="220">
        <v>3</v>
      </c>
      <c r="F72" s="220">
        <f t="shared" si="3"/>
        <v>49728.57</v>
      </c>
      <c r="G72" s="220" t="s">
        <v>134</v>
      </c>
      <c r="H72" s="220">
        <v>1.5</v>
      </c>
      <c r="I72" s="220">
        <v>2.81</v>
      </c>
      <c r="J72" s="139">
        <f t="shared" si="11"/>
        <v>74592.854999999996</v>
      </c>
      <c r="K72" s="220"/>
      <c r="L72" s="143">
        <f t="shared" si="10"/>
        <v>5309.0999999999995</v>
      </c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19"/>
      <c r="Y72" s="219"/>
      <c r="Z72" s="140">
        <v>4973</v>
      </c>
      <c r="AA72" s="140">
        <f t="shared" si="1"/>
        <v>10282.099999999999</v>
      </c>
      <c r="AB72" s="111">
        <f t="shared" si="2"/>
        <v>84874.954999999987</v>
      </c>
    </row>
    <row r="73" spans="1:28" hidden="1" x14ac:dyDescent="0.3">
      <c r="A73" s="137">
        <v>56</v>
      </c>
      <c r="B73" s="138" t="s">
        <v>149</v>
      </c>
      <c r="C73" s="138" t="s">
        <v>143</v>
      </c>
      <c r="D73" s="220" t="s">
        <v>125</v>
      </c>
      <c r="E73" s="220">
        <v>5</v>
      </c>
      <c r="F73" s="220">
        <f t="shared" si="3"/>
        <v>49728.57</v>
      </c>
      <c r="G73" s="220" t="s">
        <v>134</v>
      </c>
      <c r="H73" s="220">
        <v>1.5</v>
      </c>
      <c r="I73" s="220">
        <v>2.81</v>
      </c>
      <c r="J73" s="139">
        <f t="shared" si="11"/>
        <v>74592.854999999996</v>
      </c>
      <c r="K73" s="220"/>
      <c r="L73" s="143">
        <f t="shared" si="10"/>
        <v>5309.0999999999995</v>
      </c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19"/>
      <c r="Y73" s="219"/>
      <c r="Z73" s="140">
        <v>4973</v>
      </c>
      <c r="AA73" s="140">
        <f t="shared" si="1"/>
        <v>10282.099999999999</v>
      </c>
      <c r="AB73" s="111">
        <f t="shared" si="2"/>
        <v>84874.954999999987</v>
      </c>
    </row>
    <row r="74" spans="1:28" hidden="1" x14ac:dyDescent="0.3">
      <c r="A74" s="137">
        <v>57</v>
      </c>
      <c r="B74" s="138" t="s">
        <v>150</v>
      </c>
      <c r="C74" s="138" t="s">
        <v>143</v>
      </c>
      <c r="D74" s="220" t="s">
        <v>125</v>
      </c>
      <c r="E74" s="220">
        <v>6</v>
      </c>
      <c r="F74" s="220">
        <f t="shared" si="3"/>
        <v>49728.57</v>
      </c>
      <c r="G74" s="220" t="s">
        <v>134</v>
      </c>
      <c r="H74" s="220">
        <v>1.5</v>
      </c>
      <c r="I74" s="220">
        <v>2.81</v>
      </c>
      <c r="J74" s="139">
        <f t="shared" si="11"/>
        <v>74592.854999999996</v>
      </c>
      <c r="K74" s="220"/>
      <c r="L74" s="143">
        <f t="shared" si="10"/>
        <v>5309.0999999999995</v>
      </c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19"/>
      <c r="Y74" s="219"/>
      <c r="Z74" s="140">
        <v>4973</v>
      </c>
      <c r="AA74" s="140">
        <f t="shared" si="1"/>
        <v>10282.099999999999</v>
      </c>
      <c r="AB74" s="111">
        <f t="shared" si="2"/>
        <v>84874.954999999987</v>
      </c>
    </row>
    <row r="75" spans="1:28" hidden="1" x14ac:dyDescent="0.3">
      <c r="A75" s="137">
        <v>58</v>
      </c>
      <c r="B75" s="138" t="s">
        <v>151</v>
      </c>
      <c r="C75" s="138" t="s">
        <v>143</v>
      </c>
      <c r="D75" s="220" t="s">
        <v>125</v>
      </c>
      <c r="E75" s="220">
        <v>10</v>
      </c>
      <c r="F75" s="220">
        <f t="shared" si="3"/>
        <v>49728.57</v>
      </c>
      <c r="G75" s="220" t="s">
        <v>134</v>
      </c>
      <c r="H75" s="220">
        <v>1.5</v>
      </c>
      <c r="I75" s="220">
        <v>2.81</v>
      </c>
      <c r="J75" s="139">
        <f t="shared" si="11"/>
        <v>74592.854999999996</v>
      </c>
      <c r="K75" s="220"/>
      <c r="L75" s="143">
        <f t="shared" si="10"/>
        <v>5309.0999999999995</v>
      </c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19"/>
      <c r="Y75" s="219"/>
      <c r="Z75" s="140">
        <v>4973</v>
      </c>
      <c r="AA75" s="140">
        <f t="shared" si="1"/>
        <v>10282.099999999999</v>
      </c>
      <c r="AB75" s="111">
        <f t="shared" si="2"/>
        <v>84874.954999999987</v>
      </c>
    </row>
    <row r="76" spans="1:28" hidden="1" x14ac:dyDescent="0.3">
      <c r="A76" s="137">
        <v>59</v>
      </c>
      <c r="B76" s="138" t="s">
        <v>152</v>
      </c>
      <c r="C76" s="138" t="s">
        <v>143</v>
      </c>
      <c r="D76" s="220" t="s">
        <v>125</v>
      </c>
      <c r="E76" s="220">
        <v>10</v>
      </c>
      <c r="F76" s="220">
        <f t="shared" si="3"/>
        <v>49728.57</v>
      </c>
      <c r="G76" s="220" t="s">
        <v>134</v>
      </c>
      <c r="H76" s="220">
        <v>1.5</v>
      </c>
      <c r="I76" s="220">
        <v>2.81</v>
      </c>
      <c r="J76" s="139">
        <f t="shared" si="11"/>
        <v>74592.854999999996</v>
      </c>
      <c r="K76" s="220"/>
      <c r="L76" s="143">
        <f t="shared" si="10"/>
        <v>5309.0999999999995</v>
      </c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19"/>
      <c r="Y76" s="219"/>
      <c r="Z76" s="140">
        <v>4973</v>
      </c>
      <c r="AA76" s="140">
        <f t="shared" si="1"/>
        <v>10282.099999999999</v>
      </c>
      <c r="AB76" s="111">
        <f t="shared" si="2"/>
        <v>84874.954999999987</v>
      </c>
    </row>
    <row r="77" spans="1:28" hidden="1" x14ac:dyDescent="0.3">
      <c r="A77" s="137">
        <v>60</v>
      </c>
      <c r="B77" s="138" t="s">
        <v>153</v>
      </c>
      <c r="C77" s="138" t="s">
        <v>143</v>
      </c>
      <c r="D77" s="220" t="s">
        <v>125</v>
      </c>
      <c r="E77" s="220">
        <v>20</v>
      </c>
      <c r="F77" s="220">
        <f t="shared" si="3"/>
        <v>49728.57</v>
      </c>
      <c r="G77" s="220" t="s">
        <v>134</v>
      </c>
      <c r="H77" s="220">
        <v>1.5</v>
      </c>
      <c r="I77" s="220">
        <v>2.81</v>
      </c>
      <c r="J77" s="139">
        <f t="shared" si="11"/>
        <v>74592.854999999996</v>
      </c>
      <c r="K77" s="217"/>
      <c r="L77" s="143">
        <f t="shared" si="10"/>
        <v>5309.0999999999995</v>
      </c>
      <c r="M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X77" s="218"/>
      <c r="Y77" s="218"/>
      <c r="Z77" s="140">
        <v>4973</v>
      </c>
      <c r="AA77" s="140">
        <f t="shared" si="1"/>
        <v>10282.099999999999</v>
      </c>
      <c r="AB77" s="111">
        <f t="shared" si="2"/>
        <v>84874.954999999987</v>
      </c>
    </row>
    <row r="78" spans="1:28" hidden="1" x14ac:dyDescent="0.3">
      <c r="A78" s="137">
        <v>61</v>
      </c>
      <c r="B78" s="138" t="s">
        <v>154</v>
      </c>
      <c r="C78" s="138" t="s">
        <v>143</v>
      </c>
      <c r="D78" s="220" t="s">
        <v>125</v>
      </c>
      <c r="E78" s="220">
        <v>15</v>
      </c>
      <c r="F78" s="220">
        <f t="shared" si="3"/>
        <v>49728.57</v>
      </c>
      <c r="G78" s="220" t="s">
        <v>134</v>
      </c>
      <c r="H78" s="220">
        <v>1</v>
      </c>
      <c r="I78" s="220">
        <v>2.81</v>
      </c>
      <c r="J78" s="139">
        <f t="shared" si="11"/>
        <v>74592.854999999996</v>
      </c>
      <c r="K78" s="217"/>
      <c r="L78" s="143">
        <f t="shared" si="10"/>
        <v>5309.0999999999995</v>
      </c>
      <c r="M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X78" s="218"/>
      <c r="Y78" s="218"/>
      <c r="Z78" s="140">
        <v>4973</v>
      </c>
      <c r="AA78" s="140">
        <f t="shared" si="1"/>
        <v>10282.099999999999</v>
      </c>
      <c r="AB78" s="111">
        <f t="shared" si="2"/>
        <v>84874.954999999987</v>
      </c>
    </row>
    <row r="79" spans="1:28" hidden="1" x14ac:dyDescent="0.3">
      <c r="A79" s="137">
        <v>62</v>
      </c>
      <c r="B79" s="138" t="s">
        <v>155</v>
      </c>
      <c r="C79" s="138" t="s">
        <v>143</v>
      </c>
      <c r="D79" s="220" t="s">
        <v>125</v>
      </c>
      <c r="E79" s="220">
        <v>26</v>
      </c>
      <c r="F79" s="220">
        <f t="shared" si="3"/>
        <v>49728.57</v>
      </c>
      <c r="G79" s="220" t="s">
        <v>134</v>
      </c>
      <c r="H79" s="220">
        <v>1.5</v>
      </c>
      <c r="I79" s="220">
        <v>2.81</v>
      </c>
      <c r="J79" s="139">
        <f t="shared" si="11"/>
        <v>74592.854999999996</v>
      </c>
      <c r="K79" s="217"/>
      <c r="L79" s="143">
        <f>17697*30%</f>
        <v>5309.0999999999995</v>
      </c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8"/>
      <c r="Y79" s="218"/>
      <c r="Z79" s="140">
        <v>4973</v>
      </c>
      <c r="AA79" s="140">
        <f t="shared" si="1"/>
        <v>10282.099999999999</v>
      </c>
      <c r="AB79" s="111">
        <f t="shared" si="2"/>
        <v>84874.954999999987</v>
      </c>
    </row>
    <row r="80" spans="1:28" hidden="1" x14ac:dyDescent="0.3">
      <c r="A80" s="137">
        <v>63</v>
      </c>
      <c r="B80" s="138" t="s">
        <v>156</v>
      </c>
      <c r="C80" s="138" t="s">
        <v>157</v>
      </c>
      <c r="D80" s="220" t="s">
        <v>125</v>
      </c>
      <c r="E80" s="220">
        <v>2</v>
      </c>
      <c r="F80" s="220">
        <f t="shared" si="3"/>
        <v>49020.69</v>
      </c>
      <c r="G80" s="220" t="s">
        <v>158</v>
      </c>
      <c r="H80" s="220">
        <v>1</v>
      </c>
      <c r="I80" s="220">
        <v>2.77</v>
      </c>
      <c r="J80" s="139">
        <f t="shared" si="4"/>
        <v>49020.69</v>
      </c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19"/>
      <c r="Y80" s="219"/>
      <c r="Z80" s="140">
        <f>J80*10%</f>
        <v>4902.0690000000004</v>
      </c>
      <c r="AA80" s="140">
        <f t="shared" si="1"/>
        <v>4902.0690000000004</v>
      </c>
      <c r="AB80" s="111">
        <f t="shared" si="2"/>
        <v>53922.759000000005</v>
      </c>
    </row>
    <row r="81" spans="1:28" hidden="1" x14ac:dyDescent="0.3">
      <c r="A81" s="137">
        <v>64</v>
      </c>
      <c r="B81" s="138" t="s">
        <v>131</v>
      </c>
      <c r="C81" s="138" t="s">
        <v>157</v>
      </c>
      <c r="D81" s="220" t="s">
        <v>125</v>
      </c>
      <c r="E81" s="220">
        <v>2</v>
      </c>
      <c r="F81" s="220">
        <f t="shared" si="3"/>
        <v>49020.69</v>
      </c>
      <c r="G81" s="220" t="s">
        <v>158</v>
      </c>
      <c r="H81" s="220">
        <v>1</v>
      </c>
      <c r="I81" s="220">
        <v>2.77</v>
      </c>
      <c r="J81" s="139">
        <f t="shared" si="4"/>
        <v>49020.69</v>
      </c>
      <c r="K81" s="220"/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19"/>
      <c r="Y81" s="219"/>
      <c r="Z81" s="140">
        <f>J81*10%</f>
        <v>4902.0690000000004</v>
      </c>
      <c r="AA81" s="140">
        <f t="shared" ref="AA81:AA94" si="12">K81+L81+M81+N81+O81+W81+Z81+Q81+S81+V81</f>
        <v>4902.0690000000004</v>
      </c>
      <c r="AB81" s="111">
        <f t="shared" ref="AB81:AB94" si="13">J81+AA81</f>
        <v>53922.759000000005</v>
      </c>
    </row>
    <row r="82" spans="1:28" hidden="1" x14ac:dyDescent="0.3">
      <c r="A82" s="137">
        <v>65</v>
      </c>
      <c r="B82" s="138" t="s">
        <v>130</v>
      </c>
      <c r="C82" s="138" t="s">
        <v>157</v>
      </c>
      <c r="D82" s="220" t="s">
        <v>125</v>
      </c>
      <c r="E82" s="220">
        <v>10</v>
      </c>
      <c r="F82" s="220">
        <f t="shared" si="3"/>
        <v>49020.69</v>
      </c>
      <c r="G82" s="220" t="s">
        <v>158</v>
      </c>
      <c r="H82" s="220">
        <v>1</v>
      </c>
      <c r="I82" s="220">
        <v>2.77</v>
      </c>
      <c r="J82" s="139">
        <f t="shared" si="4"/>
        <v>49020.69</v>
      </c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19"/>
      <c r="Y82" s="219"/>
      <c r="Z82" s="140">
        <f>J82*10%</f>
        <v>4902.0690000000004</v>
      </c>
      <c r="AA82" s="140">
        <f t="shared" si="12"/>
        <v>4902.0690000000004</v>
      </c>
      <c r="AB82" s="111">
        <f t="shared" si="13"/>
        <v>53922.759000000005</v>
      </c>
    </row>
    <row r="83" spans="1:28" hidden="1" x14ac:dyDescent="0.3">
      <c r="A83" s="137">
        <v>66</v>
      </c>
      <c r="B83" s="138" t="s">
        <v>159</v>
      </c>
      <c r="C83" s="138" t="s">
        <v>143</v>
      </c>
      <c r="D83" s="220" t="s">
        <v>125</v>
      </c>
      <c r="E83" s="220">
        <v>18</v>
      </c>
      <c r="F83" s="220">
        <f t="shared" si="3"/>
        <v>49020.69</v>
      </c>
      <c r="G83" s="220" t="s">
        <v>158</v>
      </c>
      <c r="H83" s="220">
        <v>1.5</v>
      </c>
      <c r="I83" s="220">
        <v>2.77</v>
      </c>
      <c r="J83" s="139">
        <f t="shared" ref="J83:J88" si="14">F83*1.5</f>
        <v>73531.035000000003</v>
      </c>
      <c r="K83" s="144">
        <f t="shared" ref="K83:K88" si="15">17697*20%</f>
        <v>3539.4</v>
      </c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8"/>
      <c r="Y83" s="218"/>
      <c r="Z83" s="140">
        <f t="shared" ref="Z83:Z94" si="16">F83*10%</f>
        <v>4902.0690000000004</v>
      </c>
      <c r="AA83" s="140">
        <f t="shared" si="12"/>
        <v>8441.469000000001</v>
      </c>
      <c r="AB83" s="111">
        <f t="shared" si="13"/>
        <v>81972.504000000001</v>
      </c>
    </row>
    <row r="84" spans="1:28" hidden="1" x14ac:dyDescent="0.3">
      <c r="A84" s="137">
        <v>67</v>
      </c>
      <c r="B84" s="138" t="s">
        <v>160</v>
      </c>
      <c r="C84" s="138" t="s">
        <v>143</v>
      </c>
      <c r="D84" s="220" t="s">
        <v>125</v>
      </c>
      <c r="E84" s="220">
        <v>12</v>
      </c>
      <c r="F84" s="220">
        <f t="shared" si="3"/>
        <v>49020.69</v>
      </c>
      <c r="G84" s="220" t="s">
        <v>158</v>
      </c>
      <c r="H84" s="220">
        <v>1.5</v>
      </c>
      <c r="I84" s="220">
        <v>2.77</v>
      </c>
      <c r="J84" s="139">
        <f t="shared" si="14"/>
        <v>73531.035000000003</v>
      </c>
      <c r="K84" s="144">
        <f t="shared" si="15"/>
        <v>3539.4</v>
      </c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8"/>
      <c r="Y84" s="218"/>
      <c r="Z84" s="140">
        <f t="shared" si="16"/>
        <v>4902.0690000000004</v>
      </c>
      <c r="AA84" s="140">
        <f t="shared" si="12"/>
        <v>8441.469000000001</v>
      </c>
      <c r="AB84" s="111">
        <f t="shared" si="13"/>
        <v>81972.504000000001</v>
      </c>
    </row>
    <row r="85" spans="1:28" hidden="1" x14ac:dyDescent="0.3">
      <c r="A85" s="137">
        <v>68</v>
      </c>
      <c r="B85" s="138" t="s">
        <v>161</v>
      </c>
      <c r="C85" s="138" t="s">
        <v>143</v>
      </c>
      <c r="D85" s="220" t="s">
        <v>125</v>
      </c>
      <c r="E85" s="220">
        <v>10</v>
      </c>
      <c r="F85" s="220">
        <f t="shared" si="3"/>
        <v>49020.69</v>
      </c>
      <c r="G85" s="220" t="s">
        <v>158</v>
      </c>
      <c r="H85" s="220">
        <v>1.5</v>
      </c>
      <c r="I85" s="220">
        <v>2.77</v>
      </c>
      <c r="J85" s="139">
        <f t="shared" si="14"/>
        <v>73531.035000000003</v>
      </c>
      <c r="K85" s="144">
        <f t="shared" si="15"/>
        <v>3539.4</v>
      </c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19"/>
      <c r="Y85" s="219"/>
      <c r="Z85" s="140">
        <f t="shared" si="16"/>
        <v>4902.0690000000004</v>
      </c>
      <c r="AA85" s="140">
        <f t="shared" si="12"/>
        <v>8441.469000000001</v>
      </c>
      <c r="AB85" s="111">
        <f t="shared" si="13"/>
        <v>81972.504000000001</v>
      </c>
    </row>
    <row r="86" spans="1:28" hidden="1" x14ac:dyDescent="0.3">
      <c r="A86" s="137">
        <v>69</v>
      </c>
      <c r="B86" s="138" t="s">
        <v>162</v>
      </c>
      <c r="C86" s="138" t="s">
        <v>143</v>
      </c>
      <c r="D86" s="220" t="s">
        <v>125</v>
      </c>
      <c r="E86" s="220">
        <v>6</v>
      </c>
      <c r="F86" s="220">
        <f t="shared" si="3"/>
        <v>49020.69</v>
      </c>
      <c r="G86" s="220" t="s">
        <v>158</v>
      </c>
      <c r="H86" s="220">
        <v>1.5</v>
      </c>
      <c r="I86" s="220">
        <v>2.77</v>
      </c>
      <c r="J86" s="139">
        <f t="shared" si="14"/>
        <v>73531.035000000003</v>
      </c>
      <c r="K86" s="144">
        <f t="shared" si="15"/>
        <v>3539.4</v>
      </c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19"/>
      <c r="Y86" s="219"/>
      <c r="Z86" s="140">
        <f t="shared" si="16"/>
        <v>4902.0690000000004</v>
      </c>
      <c r="AA86" s="140">
        <f t="shared" si="12"/>
        <v>8441.469000000001</v>
      </c>
      <c r="AB86" s="111">
        <f t="shared" si="13"/>
        <v>81972.504000000001</v>
      </c>
    </row>
    <row r="87" spans="1:28" hidden="1" x14ac:dyDescent="0.3">
      <c r="A87" s="137">
        <v>70</v>
      </c>
      <c r="B87" s="138" t="s">
        <v>163</v>
      </c>
      <c r="C87" s="138" t="s">
        <v>143</v>
      </c>
      <c r="D87" s="220" t="s">
        <v>125</v>
      </c>
      <c r="E87" s="220">
        <v>1</v>
      </c>
      <c r="F87" s="220">
        <f>I87*17697</f>
        <v>49020.69</v>
      </c>
      <c r="G87" s="220" t="s">
        <v>158</v>
      </c>
      <c r="H87" s="220">
        <v>1.5</v>
      </c>
      <c r="I87" s="220">
        <v>2.77</v>
      </c>
      <c r="J87" s="139">
        <f t="shared" si="14"/>
        <v>73531.035000000003</v>
      </c>
      <c r="K87" s="144">
        <f t="shared" si="15"/>
        <v>3539.4</v>
      </c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19"/>
      <c r="Y87" s="219"/>
      <c r="Z87" s="140">
        <f t="shared" si="16"/>
        <v>4902.0690000000004</v>
      </c>
      <c r="AA87" s="140">
        <f t="shared" si="12"/>
        <v>8441.469000000001</v>
      </c>
      <c r="AB87" s="111">
        <f t="shared" si="13"/>
        <v>81972.504000000001</v>
      </c>
    </row>
    <row r="88" spans="1:28" hidden="1" x14ac:dyDescent="0.3">
      <c r="A88" s="137">
        <v>71</v>
      </c>
      <c r="B88" s="138" t="s">
        <v>164</v>
      </c>
      <c r="C88" s="138" t="s">
        <v>143</v>
      </c>
      <c r="D88" s="220" t="s">
        <v>125</v>
      </c>
      <c r="E88" s="220">
        <v>1</v>
      </c>
      <c r="F88" s="220">
        <f>I88*17697</f>
        <v>49020.69</v>
      </c>
      <c r="G88" s="220" t="s">
        <v>158</v>
      </c>
      <c r="H88" s="220">
        <v>1.5</v>
      </c>
      <c r="I88" s="220">
        <v>2.77</v>
      </c>
      <c r="J88" s="139">
        <f t="shared" si="14"/>
        <v>73531.035000000003</v>
      </c>
      <c r="K88" s="144">
        <f t="shared" si="15"/>
        <v>3539.4</v>
      </c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219"/>
      <c r="Y88" s="219"/>
      <c r="Z88" s="140">
        <f t="shared" si="16"/>
        <v>4902.0690000000004</v>
      </c>
      <c r="AA88" s="140">
        <f t="shared" si="12"/>
        <v>8441.469000000001</v>
      </c>
      <c r="AB88" s="111">
        <f t="shared" si="13"/>
        <v>81972.504000000001</v>
      </c>
    </row>
    <row r="89" spans="1:28" hidden="1" x14ac:dyDescent="0.3">
      <c r="A89" s="137">
        <v>72</v>
      </c>
      <c r="B89" s="138" t="s">
        <v>165</v>
      </c>
      <c r="C89" s="138" t="s">
        <v>166</v>
      </c>
      <c r="D89" s="220" t="s">
        <v>125</v>
      </c>
      <c r="E89" s="220">
        <v>1</v>
      </c>
      <c r="F89" s="220">
        <f t="shared" ref="F89:F94" si="17">I89*17697</f>
        <v>49020.69</v>
      </c>
      <c r="G89" s="220" t="s">
        <v>158</v>
      </c>
      <c r="H89" s="220">
        <v>1</v>
      </c>
      <c r="I89" s="220">
        <v>2.77</v>
      </c>
      <c r="J89" s="139">
        <f>F89</f>
        <v>49020.69</v>
      </c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8"/>
      <c r="Y89" s="218"/>
      <c r="Z89" s="140">
        <f t="shared" si="16"/>
        <v>4902.0690000000004</v>
      </c>
      <c r="AA89" s="140">
        <f t="shared" si="12"/>
        <v>4902.0690000000004</v>
      </c>
      <c r="AB89" s="111">
        <f t="shared" si="13"/>
        <v>53922.759000000005</v>
      </c>
    </row>
    <row r="90" spans="1:28" hidden="1" x14ac:dyDescent="0.3">
      <c r="A90" s="137">
        <v>73</v>
      </c>
      <c r="B90" s="138" t="s">
        <v>167</v>
      </c>
      <c r="C90" s="138" t="s">
        <v>166</v>
      </c>
      <c r="D90" s="220" t="s">
        <v>125</v>
      </c>
      <c r="E90" s="220">
        <v>1</v>
      </c>
      <c r="F90" s="220">
        <f t="shared" si="17"/>
        <v>49020.69</v>
      </c>
      <c r="G90" s="220" t="s">
        <v>158</v>
      </c>
      <c r="H90" s="220">
        <v>1</v>
      </c>
      <c r="I90" s="220">
        <v>2.77</v>
      </c>
      <c r="J90" s="139">
        <f>F90</f>
        <v>49020.69</v>
      </c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8"/>
      <c r="Y90" s="218"/>
      <c r="Z90" s="140">
        <f t="shared" si="16"/>
        <v>4902.0690000000004</v>
      </c>
      <c r="AA90" s="140">
        <f t="shared" si="12"/>
        <v>4902.0690000000004</v>
      </c>
      <c r="AB90" s="111">
        <f t="shared" si="13"/>
        <v>53922.759000000005</v>
      </c>
    </row>
    <row r="91" spans="1:28" hidden="1" x14ac:dyDescent="0.3">
      <c r="A91" s="137">
        <v>74</v>
      </c>
      <c r="B91" s="138" t="s">
        <v>168</v>
      </c>
      <c r="C91" s="138" t="s">
        <v>166</v>
      </c>
      <c r="D91" s="220" t="s">
        <v>125</v>
      </c>
      <c r="E91" s="220">
        <v>1</v>
      </c>
      <c r="F91" s="220">
        <f t="shared" si="17"/>
        <v>49020.69</v>
      </c>
      <c r="G91" s="220" t="s">
        <v>158</v>
      </c>
      <c r="H91" s="220">
        <v>1</v>
      </c>
      <c r="I91" s="220">
        <v>2.77</v>
      </c>
      <c r="J91" s="139">
        <f>F91</f>
        <v>49020.69</v>
      </c>
      <c r="K91" s="217"/>
      <c r="L91" s="217"/>
      <c r="M91" s="217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8"/>
      <c r="Y91" s="218"/>
      <c r="Z91" s="140">
        <f t="shared" si="16"/>
        <v>4902.0690000000004</v>
      </c>
      <c r="AA91" s="140">
        <f t="shared" si="12"/>
        <v>4902.0690000000004</v>
      </c>
      <c r="AB91" s="111">
        <f t="shared" si="13"/>
        <v>53922.759000000005</v>
      </c>
    </row>
    <row r="92" spans="1:28" hidden="1" x14ac:dyDescent="0.3">
      <c r="A92" s="137">
        <v>75</v>
      </c>
      <c r="B92" s="138" t="s">
        <v>169</v>
      </c>
      <c r="C92" s="138" t="s">
        <v>166</v>
      </c>
      <c r="D92" s="220" t="s">
        <v>125</v>
      </c>
      <c r="E92" s="220">
        <v>1</v>
      </c>
      <c r="F92" s="220">
        <f t="shared" si="17"/>
        <v>49020.69</v>
      </c>
      <c r="G92" s="220" t="s">
        <v>158</v>
      </c>
      <c r="H92" s="220">
        <v>1</v>
      </c>
      <c r="I92" s="220">
        <v>2.77</v>
      </c>
      <c r="J92" s="139">
        <f>F92</f>
        <v>49020.69</v>
      </c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8"/>
      <c r="Y92" s="218"/>
      <c r="Z92" s="140">
        <f t="shared" si="16"/>
        <v>4902.0690000000004</v>
      </c>
      <c r="AA92" s="140">
        <f t="shared" si="12"/>
        <v>4902.0690000000004</v>
      </c>
      <c r="AB92" s="111">
        <f t="shared" si="13"/>
        <v>53922.759000000005</v>
      </c>
    </row>
    <row r="93" spans="1:28" hidden="1" x14ac:dyDescent="0.3">
      <c r="A93" s="137">
        <v>76</v>
      </c>
      <c r="B93" s="138" t="s">
        <v>169</v>
      </c>
      <c r="C93" s="138" t="s">
        <v>143</v>
      </c>
      <c r="D93" s="220" t="s">
        <v>125</v>
      </c>
      <c r="E93" s="220">
        <v>1</v>
      </c>
      <c r="F93" s="220">
        <f t="shared" si="17"/>
        <v>49020.69</v>
      </c>
      <c r="G93" s="220" t="s">
        <v>158</v>
      </c>
      <c r="H93" s="220">
        <v>1.5</v>
      </c>
      <c r="I93" s="220">
        <v>2.77</v>
      </c>
      <c r="J93" s="139">
        <f>F93</f>
        <v>49020.69</v>
      </c>
      <c r="K93" s="217">
        <v>5309</v>
      </c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8"/>
      <c r="Y93" s="218"/>
      <c r="Z93" s="140">
        <f t="shared" si="16"/>
        <v>4902.0690000000004</v>
      </c>
      <c r="AA93" s="140">
        <f t="shared" si="12"/>
        <v>10211.069</v>
      </c>
      <c r="AB93" s="111">
        <f t="shared" si="13"/>
        <v>59231.759000000005</v>
      </c>
    </row>
    <row r="94" spans="1:28" hidden="1" x14ac:dyDescent="0.3">
      <c r="A94" s="137">
        <v>77</v>
      </c>
      <c r="B94" s="138" t="s">
        <v>169</v>
      </c>
      <c r="C94" s="138" t="s">
        <v>143</v>
      </c>
      <c r="D94" s="220" t="s">
        <v>125</v>
      </c>
      <c r="E94" s="220">
        <v>1</v>
      </c>
      <c r="F94" s="220">
        <f t="shared" si="17"/>
        <v>49020.69</v>
      </c>
      <c r="G94" s="220" t="s">
        <v>158</v>
      </c>
      <c r="H94" s="220">
        <v>1.25</v>
      </c>
      <c r="I94" s="220">
        <v>2.77</v>
      </c>
      <c r="J94" s="139">
        <f>F94*1.25</f>
        <v>61275.862500000003</v>
      </c>
      <c r="K94" s="217">
        <v>4424</v>
      </c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8"/>
      <c r="Y94" s="218"/>
      <c r="Z94" s="140">
        <f t="shared" si="16"/>
        <v>4902.0690000000004</v>
      </c>
      <c r="AA94" s="140">
        <f t="shared" si="12"/>
        <v>9326.0689999999995</v>
      </c>
      <c r="AB94" s="111">
        <f t="shared" si="13"/>
        <v>70601.931500000006</v>
      </c>
    </row>
    <row r="95" spans="1:28" s="116" customFormat="1" ht="15.75" hidden="1" x14ac:dyDescent="0.25">
      <c r="A95" s="104"/>
      <c r="B95" s="105" t="s">
        <v>170</v>
      </c>
      <c r="C95" s="106"/>
      <c r="D95" s="107"/>
      <c r="E95" s="107"/>
      <c r="F95" s="108" t="s">
        <v>187</v>
      </c>
      <c r="G95" s="108"/>
      <c r="H95" s="109">
        <f>SUM(H17:H94)</f>
        <v>78.75</v>
      </c>
      <c r="I95" s="110"/>
      <c r="J95" s="111">
        <f t="shared" ref="J95:Z95" si="18">SUM(J17:J94)</f>
        <v>4781950.6125000017</v>
      </c>
      <c r="K95" s="112">
        <f t="shared" si="18"/>
        <v>30969.4</v>
      </c>
      <c r="L95" s="112">
        <f t="shared" si="18"/>
        <v>92907.300000000017</v>
      </c>
      <c r="M95" s="112">
        <f t="shared" si="18"/>
        <v>21237</v>
      </c>
      <c r="N95" s="112">
        <f t="shared" si="18"/>
        <v>52214.998499999994</v>
      </c>
      <c r="O95" s="112">
        <f t="shared" si="18"/>
        <v>309055.98374999996</v>
      </c>
      <c r="P95" s="112"/>
      <c r="Q95" s="113">
        <f t="shared" si="18"/>
        <v>29598.232500000002</v>
      </c>
      <c r="R95" s="113">
        <f t="shared" si="18"/>
        <v>0</v>
      </c>
      <c r="S95" s="113">
        <f t="shared" si="18"/>
        <v>9273.228000000001</v>
      </c>
      <c r="T95" s="113"/>
      <c r="U95" s="113"/>
      <c r="V95" s="113">
        <f t="shared" si="18"/>
        <v>37092.912000000004</v>
      </c>
      <c r="W95" s="112">
        <f t="shared" si="18"/>
        <v>0</v>
      </c>
      <c r="X95" s="112"/>
      <c r="Y95" s="112"/>
      <c r="Z95" s="108">
        <f t="shared" si="18"/>
        <v>357553.22350000031</v>
      </c>
      <c r="AA95" s="114">
        <f>SUM(AA17:AA94)</f>
        <v>939902.27825000009</v>
      </c>
      <c r="AB95" s="115">
        <f>SUM(AB17:AB94)</f>
        <v>5721852.8907499975</v>
      </c>
    </row>
    <row r="96" spans="1:28" s="125" customFormat="1" ht="15.75" hidden="1" x14ac:dyDescent="0.25">
      <c r="A96" s="296"/>
      <c r="B96" s="117" t="s">
        <v>171</v>
      </c>
      <c r="C96" s="118"/>
      <c r="D96" s="118"/>
      <c r="E96" s="118"/>
      <c r="F96" s="118"/>
      <c r="G96" s="119"/>
      <c r="H96" s="120">
        <v>1</v>
      </c>
      <c r="I96" s="121"/>
      <c r="J96" s="122">
        <v>55284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4"/>
      <c r="AB96" s="122">
        <f>J96*5</f>
        <v>276420</v>
      </c>
    </row>
    <row r="97" spans="1:30" s="125" customFormat="1" ht="15.75" hidden="1" x14ac:dyDescent="0.25">
      <c r="A97" s="297"/>
      <c r="B97" s="126" t="s">
        <v>172</v>
      </c>
      <c r="C97" s="127"/>
      <c r="D97" s="127"/>
      <c r="E97" s="127"/>
      <c r="F97" s="127"/>
      <c r="G97" s="128"/>
      <c r="H97" s="129">
        <v>4</v>
      </c>
      <c r="I97" s="130"/>
      <c r="J97" s="131">
        <v>215692</v>
      </c>
      <c r="K97" s="128"/>
      <c r="L97" s="128"/>
      <c r="M97" s="128"/>
      <c r="N97" s="128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28"/>
      <c r="AB97" s="122">
        <f>J97*5</f>
        <v>1078460</v>
      </c>
    </row>
    <row r="98" spans="1:30" hidden="1" x14ac:dyDescent="0.3">
      <c r="A98" s="298"/>
      <c r="B98" s="145"/>
      <c r="C98" s="134"/>
      <c r="D98" s="134"/>
      <c r="E98" s="134"/>
      <c r="F98" s="134"/>
      <c r="G98" s="146"/>
      <c r="H98" s="147"/>
      <c r="I98" s="148"/>
      <c r="J98" s="149"/>
      <c r="K98" s="146"/>
      <c r="L98" s="150"/>
      <c r="M98" s="146"/>
      <c r="N98" s="146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  <c r="AA98" s="146"/>
      <c r="AB98" s="163"/>
    </row>
    <row r="99" spans="1:30" hidden="1" x14ac:dyDescent="0.3">
      <c r="A99" s="125"/>
      <c r="B99" s="135"/>
      <c r="C99" s="135"/>
      <c r="D99" s="135"/>
      <c r="E99" s="135"/>
      <c r="F99" s="135"/>
      <c r="G99" s="135"/>
      <c r="H99" s="152"/>
      <c r="I99" s="153"/>
      <c r="J99" s="135"/>
      <c r="K99" s="135"/>
      <c r="L99" s="154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54"/>
      <c r="AC99" s="102"/>
    </row>
    <row r="100" spans="1:30" hidden="1" x14ac:dyDescent="0.3">
      <c r="A100" s="125"/>
      <c r="B100" s="125"/>
      <c r="C100" s="125"/>
      <c r="E100" s="125"/>
      <c r="F100" s="125"/>
      <c r="G100" s="125"/>
      <c r="H100" s="155"/>
      <c r="I100" s="156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62"/>
      <c r="AD100" s="103"/>
    </row>
    <row r="101" spans="1:30" hidden="1" x14ac:dyDescent="0.3">
      <c r="A101" s="125"/>
      <c r="B101" s="125"/>
      <c r="C101" s="136" t="s">
        <v>173</v>
      </c>
      <c r="D101" s="136"/>
      <c r="E101" s="136"/>
      <c r="F101" s="136"/>
      <c r="G101" s="136"/>
      <c r="H101" s="136"/>
      <c r="I101" s="136"/>
      <c r="J101" s="136"/>
      <c r="K101" s="157" t="s">
        <v>27</v>
      </c>
      <c r="L101" s="136"/>
      <c r="M101" s="136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16"/>
    </row>
    <row r="102" spans="1:30" hidden="1" x14ac:dyDescent="0.3">
      <c r="A102" s="125"/>
      <c r="B102" s="125"/>
      <c r="C102" s="136"/>
      <c r="D102" s="136"/>
      <c r="E102" s="136"/>
      <c r="F102" s="136"/>
      <c r="G102" s="136"/>
      <c r="H102" s="136"/>
      <c r="I102" s="136"/>
      <c r="J102" s="136"/>
      <c r="K102" s="157"/>
      <c r="L102" s="136"/>
      <c r="M102" s="136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25"/>
      <c r="AA102" s="125"/>
      <c r="AB102" s="116"/>
    </row>
    <row r="103" spans="1:30" hidden="1" x14ac:dyDescent="0.3">
      <c r="A103" s="125"/>
      <c r="B103" s="125"/>
      <c r="C103" s="136" t="s">
        <v>174</v>
      </c>
      <c r="D103" s="136"/>
      <c r="E103" s="136"/>
      <c r="F103" s="136"/>
      <c r="G103" s="136"/>
      <c r="H103" s="136"/>
      <c r="I103" s="136"/>
      <c r="J103" s="136"/>
      <c r="K103" s="157" t="s">
        <v>175</v>
      </c>
      <c r="L103" s="136"/>
      <c r="M103" s="136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/>
      <c r="AB103" s="162"/>
    </row>
    <row r="104" spans="1:30" hidden="1" x14ac:dyDescent="0.3">
      <c r="A104" s="125"/>
      <c r="B104" s="125"/>
      <c r="C104" s="136"/>
      <c r="D104" s="136"/>
      <c r="E104" s="136"/>
      <c r="F104" s="136"/>
      <c r="G104" s="136"/>
      <c r="H104" s="136"/>
      <c r="I104" s="136"/>
      <c r="J104" s="136"/>
      <c r="K104" s="157"/>
      <c r="L104" s="136"/>
      <c r="M104" s="136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/>
      <c r="AB104" s="116"/>
    </row>
    <row r="107" spans="1:30" ht="10.5" customHeight="1" x14ac:dyDescent="0.3"/>
    <row r="108" spans="1:30" ht="0.75" customHeight="1" x14ac:dyDescent="0.3"/>
    <row r="109" spans="1:30" x14ac:dyDescent="0.3">
      <c r="B109" s="19"/>
      <c r="C109" s="19"/>
      <c r="D109" s="116"/>
      <c r="E109" s="19"/>
      <c r="F109" s="19" t="s">
        <v>28</v>
      </c>
      <c r="G109" s="19"/>
      <c r="H109" s="21"/>
      <c r="I109" s="100"/>
      <c r="J109" s="19"/>
      <c r="K109" s="19"/>
      <c r="L109" s="19" t="s">
        <v>29</v>
      </c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30" x14ac:dyDescent="0.3">
      <c r="B110" s="19"/>
      <c r="C110" s="19"/>
      <c r="D110" s="116"/>
      <c r="E110" s="19"/>
      <c r="F110" s="19"/>
      <c r="G110" s="19"/>
      <c r="H110" s="21"/>
      <c r="I110" s="100"/>
      <c r="J110" s="19"/>
      <c r="K110" s="19"/>
      <c r="L110" s="19" t="s">
        <v>258</v>
      </c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 t="s">
        <v>177</v>
      </c>
      <c r="X110" s="19"/>
      <c r="Y110" s="19"/>
    </row>
    <row r="111" spans="1:30" ht="62.25" customHeight="1" x14ac:dyDescent="0.3">
      <c r="B111" s="299"/>
      <c r="C111" s="299"/>
      <c r="D111" s="299"/>
      <c r="E111" s="19"/>
      <c r="F111" s="300" t="s">
        <v>238</v>
      </c>
      <c r="G111" s="301"/>
      <c r="H111" s="301"/>
      <c r="I111" s="301"/>
      <c r="J111" s="301"/>
      <c r="K111" s="19"/>
      <c r="L111" s="299" t="s">
        <v>223</v>
      </c>
      <c r="M111" s="302"/>
      <c r="N111" s="302"/>
      <c r="O111" s="302"/>
      <c r="P111" s="302"/>
      <c r="Q111" s="302"/>
      <c r="R111" s="302"/>
      <c r="S111" s="302"/>
      <c r="T111" s="302"/>
      <c r="U111" s="302"/>
      <c r="V111" s="302"/>
      <c r="W111" s="302"/>
      <c r="X111" s="302"/>
      <c r="Y111" s="302"/>
      <c r="Z111" s="302"/>
      <c r="AA111" s="212"/>
      <c r="AB111" s="212"/>
      <c r="AC111" s="212"/>
    </row>
    <row r="112" spans="1:30" x14ac:dyDescent="0.3">
      <c r="B112" s="175"/>
      <c r="C112" s="175"/>
      <c r="D112" s="176"/>
      <c r="E112" s="19"/>
      <c r="F112" s="300"/>
      <c r="G112" s="301"/>
      <c r="H112" s="301"/>
      <c r="I112" s="301"/>
      <c r="J112" s="301"/>
      <c r="K112" s="19"/>
      <c r="L112" s="116" t="s">
        <v>282</v>
      </c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9" x14ac:dyDescent="0.3">
      <c r="B113" s="24" t="s">
        <v>33</v>
      </c>
      <c r="C113" s="19"/>
      <c r="D113" s="116"/>
      <c r="E113" s="19"/>
      <c r="F113" s="24" t="s">
        <v>33</v>
      </c>
      <c r="G113" s="19" t="s">
        <v>236</v>
      </c>
      <c r="H113" s="21"/>
      <c r="I113" s="100"/>
      <c r="J113" s="19"/>
      <c r="K113" s="19"/>
      <c r="L113" s="19" t="s">
        <v>237</v>
      </c>
      <c r="M113" s="19"/>
      <c r="N113" s="19" t="s">
        <v>35</v>
      </c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9" x14ac:dyDescent="0.3">
      <c r="B114" s="19"/>
      <c r="C114" s="19"/>
      <c r="D114" s="116"/>
      <c r="E114" s="19"/>
      <c r="F114" s="19"/>
      <c r="G114" s="19"/>
      <c r="H114" s="21"/>
      <c r="I114" s="100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9" x14ac:dyDescent="0.3">
      <c r="B115" s="25"/>
      <c r="C115" s="19"/>
      <c r="D115" s="116"/>
      <c r="E115" s="19"/>
      <c r="F115" s="25" t="s">
        <v>259</v>
      </c>
      <c r="G115" s="19"/>
      <c r="H115" s="21"/>
      <c r="I115" s="100"/>
      <c r="J115" s="19"/>
      <c r="K115" s="19"/>
      <c r="L115" s="19" t="s">
        <v>260</v>
      </c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9" x14ac:dyDescent="0.3">
      <c r="B116" s="26"/>
    </row>
    <row r="117" spans="1:29" ht="14.25" customHeight="1" x14ac:dyDescent="0.3">
      <c r="H117" s="21" t="s">
        <v>38</v>
      </c>
      <c r="I117" s="100"/>
    </row>
    <row r="118" spans="1:29" ht="16.5" customHeight="1" x14ac:dyDescent="0.3">
      <c r="A118" s="255" t="s">
        <v>281</v>
      </c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</row>
    <row r="119" spans="1:29" x14ac:dyDescent="0.3">
      <c r="C119" s="19"/>
      <c r="D119" s="116"/>
      <c r="E119" s="19"/>
      <c r="F119" s="19"/>
      <c r="G119" s="19"/>
    </row>
    <row r="120" spans="1:29" ht="21.75" customHeight="1" x14ac:dyDescent="0.3">
      <c r="B120" s="19" t="s">
        <v>250</v>
      </c>
      <c r="C120" s="19"/>
      <c r="D120" s="116" t="s">
        <v>268</v>
      </c>
      <c r="E120" s="19"/>
      <c r="F120" s="19"/>
      <c r="G120" s="19"/>
    </row>
    <row r="121" spans="1:29" x14ac:dyDescent="0.3">
      <c r="A121" s="289" t="s">
        <v>8</v>
      </c>
      <c r="B121" s="286" t="s">
        <v>41</v>
      </c>
      <c r="C121" s="286" t="s">
        <v>42</v>
      </c>
      <c r="D121" s="285" t="s">
        <v>43</v>
      </c>
      <c r="E121" s="285" t="s">
        <v>44</v>
      </c>
      <c r="F121" s="285" t="s">
        <v>45</v>
      </c>
      <c r="G121" s="286" t="s">
        <v>46</v>
      </c>
      <c r="H121" s="291" t="s">
        <v>47</v>
      </c>
      <c r="I121" s="292" t="s">
        <v>48</v>
      </c>
      <c r="J121" s="285" t="s">
        <v>49</v>
      </c>
      <c r="K121" s="286" t="s">
        <v>50</v>
      </c>
      <c r="L121" s="286"/>
      <c r="M121" s="286"/>
      <c r="N121" s="286"/>
      <c r="O121" s="286"/>
      <c r="P121" s="286"/>
      <c r="Q121" s="286"/>
      <c r="R121" s="286"/>
      <c r="S121" s="286"/>
      <c r="T121" s="286"/>
      <c r="U121" s="286"/>
      <c r="V121" s="286"/>
      <c r="W121" s="286"/>
      <c r="X121" s="209"/>
      <c r="Y121" s="293" t="s">
        <v>239</v>
      </c>
      <c r="Z121" s="284" t="s">
        <v>51</v>
      </c>
      <c r="AA121" s="285" t="s">
        <v>52</v>
      </c>
      <c r="AB121" s="285" t="s">
        <v>53</v>
      </c>
    </row>
    <row r="122" spans="1:29" ht="63" x14ac:dyDescent="0.3">
      <c r="A122" s="289"/>
      <c r="B122" s="286"/>
      <c r="C122" s="286"/>
      <c r="D122" s="290"/>
      <c r="E122" s="285"/>
      <c r="F122" s="285"/>
      <c r="G122" s="286"/>
      <c r="H122" s="291"/>
      <c r="I122" s="292"/>
      <c r="J122" s="285"/>
      <c r="K122" s="288">
        <v>0.2</v>
      </c>
      <c r="L122" s="288">
        <v>0.3</v>
      </c>
      <c r="M122" s="287" t="s">
        <v>54</v>
      </c>
      <c r="N122" s="288">
        <v>0.35</v>
      </c>
      <c r="O122" s="284" t="s">
        <v>261</v>
      </c>
      <c r="P122" s="284" t="s">
        <v>280</v>
      </c>
      <c r="Q122" s="284" t="s">
        <v>181</v>
      </c>
      <c r="R122" s="284" t="s">
        <v>182</v>
      </c>
      <c r="S122" s="284" t="s">
        <v>270</v>
      </c>
      <c r="T122" s="284" t="s">
        <v>219</v>
      </c>
      <c r="U122" s="284" t="s">
        <v>202</v>
      </c>
      <c r="V122" s="284" t="s">
        <v>184</v>
      </c>
      <c r="W122" s="284" t="s">
        <v>185</v>
      </c>
      <c r="X122" s="210" t="s">
        <v>275</v>
      </c>
      <c r="Y122" s="265"/>
      <c r="Z122" s="284"/>
      <c r="AA122" s="285"/>
      <c r="AB122" s="285"/>
    </row>
    <row r="123" spans="1:29" ht="93" customHeight="1" x14ac:dyDescent="0.3">
      <c r="A123" s="289"/>
      <c r="B123" s="286"/>
      <c r="C123" s="286"/>
      <c r="D123" s="290"/>
      <c r="E123" s="285"/>
      <c r="F123" s="285"/>
      <c r="G123" s="286"/>
      <c r="H123" s="291"/>
      <c r="I123" s="292"/>
      <c r="J123" s="285"/>
      <c r="K123" s="288"/>
      <c r="L123" s="286"/>
      <c r="M123" s="287"/>
      <c r="N123" s="288"/>
      <c r="O123" s="284"/>
      <c r="P123" s="284"/>
      <c r="Q123" s="284"/>
      <c r="R123" s="284"/>
      <c r="S123" s="284"/>
      <c r="T123" s="284"/>
      <c r="U123" s="284"/>
      <c r="V123" s="284"/>
      <c r="W123" s="284"/>
      <c r="X123" s="211"/>
      <c r="Y123" s="294"/>
      <c r="Z123" s="284"/>
      <c r="AA123" s="285"/>
      <c r="AB123" s="285"/>
    </row>
    <row r="124" spans="1:29" x14ac:dyDescent="0.3">
      <c r="A124" s="177">
        <v>1</v>
      </c>
      <c r="B124" s="138" t="s">
        <v>26</v>
      </c>
      <c r="C124" s="138" t="s">
        <v>57</v>
      </c>
      <c r="D124" s="220" t="s">
        <v>58</v>
      </c>
      <c r="E124" s="220">
        <v>40</v>
      </c>
      <c r="F124" s="220">
        <f>I124*17697</f>
        <v>110075.34</v>
      </c>
      <c r="G124" s="220" t="s">
        <v>59</v>
      </c>
      <c r="H124" s="220">
        <v>1</v>
      </c>
      <c r="I124" s="220">
        <v>6.22</v>
      </c>
      <c r="J124" s="178">
        <f>F124</f>
        <v>110075.34</v>
      </c>
      <c r="K124" s="220"/>
      <c r="L124" s="220">
        <v>5309</v>
      </c>
      <c r="M124" s="220"/>
      <c r="N124" s="220"/>
      <c r="O124" s="143">
        <f>J124*100%</f>
        <v>110075.34</v>
      </c>
      <c r="P124" s="143"/>
      <c r="Q124" s="143">
        <f>O124*10%</f>
        <v>11007.534</v>
      </c>
      <c r="R124" s="143"/>
      <c r="S124" s="143"/>
      <c r="T124" s="143"/>
      <c r="U124" s="143"/>
      <c r="V124" s="143"/>
      <c r="W124" s="220"/>
      <c r="X124" s="220"/>
      <c r="Y124" s="143">
        <f>(F124+O124)*50%</f>
        <v>110075.34</v>
      </c>
      <c r="Z124" s="143">
        <f>J124*10%</f>
        <v>11007.534</v>
      </c>
      <c r="AA124" s="143">
        <f>K124+L124+M124+O124+Q124+S124+T124+U124+V124+Y124</f>
        <v>236467.21399999998</v>
      </c>
      <c r="AB124" s="115">
        <f>J124+AA124+Z124</f>
        <v>357550.08799999999</v>
      </c>
    </row>
    <row r="125" spans="1:29" x14ac:dyDescent="0.3">
      <c r="A125" s="177">
        <v>2</v>
      </c>
      <c r="B125" s="138" t="s">
        <v>60</v>
      </c>
      <c r="C125" s="138" t="s">
        <v>61</v>
      </c>
      <c r="D125" s="220" t="s">
        <v>58</v>
      </c>
      <c r="E125" s="220">
        <v>39</v>
      </c>
      <c r="F125" s="220">
        <f t="shared" ref="F125:F141" si="19">I125*17697</f>
        <v>104589.27</v>
      </c>
      <c r="G125" s="220" t="s">
        <v>62</v>
      </c>
      <c r="H125" s="220">
        <v>1</v>
      </c>
      <c r="I125" s="220">
        <v>5.91</v>
      </c>
      <c r="J125" s="178">
        <f t="shared" ref="J125:J130" si="20">F125</f>
        <v>104589.27</v>
      </c>
      <c r="K125" s="220"/>
      <c r="L125" s="220"/>
      <c r="M125" s="220"/>
      <c r="N125" s="220"/>
      <c r="O125" s="143">
        <f t="shared" ref="O125:O130" si="21">J125*100%</f>
        <v>104589.27</v>
      </c>
      <c r="P125" s="143"/>
      <c r="Q125" s="143">
        <f t="shared" ref="Q125:Q131" si="22">O125*10%</f>
        <v>10458.927000000001</v>
      </c>
      <c r="R125" s="143"/>
      <c r="S125" s="143"/>
      <c r="T125" s="143"/>
      <c r="U125" s="143"/>
      <c r="V125" s="143"/>
      <c r="W125" s="220"/>
      <c r="X125" s="220"/>
      <c r="Y125" s="143">
        <f>(F125+O125)*50%</f>
        <v>104589.27</v>
      </c>
      <c r="Z125" s="143">
        <f t="shared" ref="Z125:Z139" si="23">J125*10%</f>
        <v>10458.927000000001</v>
      </c>
      <c r="AA125" s="143">
        <f>K125+L125+M125+O125+Q125+S125+T125+U125+V125+Y125</f>
        <v>219637.467</v>
      </c>
      <c r="AB125" s="115">
        <f>J125+AA125+Z125</f>
        <v>334685.66400000005</v>
      </c>
    </row>
    <row r="126" spans="1:29" x14ac:dyDescent="0.3">
      <c r="A126" s="177">
        <v>3</v>
      </c>
      <c r="B126" s="138" t="s">
        <v>63</v>
      </c>
      <c r="C126" s="138" t="s">
        <v>61</v>
      </c>
      <c r="D126" s="220" t="s">
        <v>58</v>
      </c>
      <c r="E126" s="220">
        <v>30</v>
      </c>
      <c r="F126" s="220">
        <f t="shared" si="19"/>
        <v>104589.27</v>
      </c>
      <c r="G126" s="220" t="s">
        <v>62</v>
      </c>
      <c r="H126" s="220">
        <v>1</v>
      </c>
      <c r="I126" s="220">
        <v>5.91</v>
      </c>
      <c r="J126" s="178">
        <f t="shared" si="20"/>
        <v>104589.27</v>
      </c>
      <c r="K126" s="220"/>
      <c r="L126" s="220"/>
      <c r="M126" s="220"/>
      <c r="N126" s="220"/>
      <c r="O126" s="143">
        <f t="shared" si="21"/>
        <v>104589.27</v>
      </c>
      <c r="P126" s="143"/>
      <c r="Q126" s="143">
        <f t="shared" si="22"/>
        <v>10458.927000000001</v>
      </c>
      <c r="R126" s="143"/>
      <c r="S126" s="143"/>
      <c r="T126" s="143"/>
      <c r="U126" s="143"/>
      <c r="V126" s="143"/>
      <c r="W126" s="220"/>
      <c r="X126" s="220"/>
      <c r="Y126" s="143">
        <f>(F126+O126)*50%</f>
        <v>104589.27</v>
      </c>
      <c r="Z126" s="143">
        <f t="shared" si="23"/>
        <v>10458.927000000001</v>
      </c>
      <c r="AA126" s="143">
        <f>K126+L126+M126+O126+Q126+S126+T126+U126+V126+Y126</f>
        <v>219637.467</v>
      </c>
      <c r="AB126" s="115">
        <f t="shared" ref="AB126:AB130" si="24">J126+AA126+Z126</f>
        <v>334685.66400000005</v>
      </c>
    </row>
    <row r="127" spans="1:29" x14ac:dyDescent="0.3">
      <c r="A127" s="177">
        <v>4</v>
      </c>
      <c r="B127" s="138" t="s">
        <v>232</v>
      </c>
      <c r="C127" s="138" t="s">
        <v>65</v>
      </c>
      <c r="D127" s="220" t="s">
        <v>58</v>
      </c>
      <c r="E127" s="220">
        <v>12</v>
      </c>
      <c r="F127" s="161">
        <f t="shared" si="19"/>
        <v>96094.709999999992</v>
      </c>
      <c r="G127" s="220" t="s">
        <v>62</v>
      </c>
      <c r="H127" s="220">
        <v>1</v>
      </c>
      <c r="I127" s="220">
        <v>5.43</v>
      </c>
      <c r="J127" s="178">
        <f t="shared" si="20"/>
        <v>96094.709999999992</v>
      </c>
      <c r="K127" s="220"/>
      <c r="L127" s="220"/>
      <c r="M127" s="220"/>
      <c r="N127" s="220"/>
      <c r="O127" s="143">
        <f t="shared" si="21"/>
        <v>96094.709999999992</v>
      </c>
      <c r="P127" s="143"/>
      <c r="Q127" s="143">
        <f t="shared" si="22"/>
        <v>9609.4709999999995</v>
      </c>
      <c r="R127" s="143"/>
      <c r="S127" s="143"/>
      <c r="T127" s="143"/>
      <c r="U127" s="143"/>
      <c r="V127" s="143"/>
      <c r="W127" s="220"/>
      <c r="X127" s="220"/>
      <c r="Y127" s="220"/>
      <c r="Z127" s="143">
        <f t="shared" si="23"/>
        <v>9609.4709999999995</v>
      </c>
      <c r="AA127" s="143">
        <f>K127+L127+M127+O127+Q127+S127+T127+U127+V127</f>
        <v>105704.181</v>
      </c>
      <c r="AB127" s="115">
        <f>J127+AA127+Z127</f>
        <v>211408.36199999999</v>
      </c>
    </row>
    <row r="128" spans="1:29" x14ac:dyDescent="0.3">
      <c r="A128" s="177">
        <v>5</v>
      </c>
      <c r="B128" s="138" t="s">
        <v>66</v>
      </c>
      <c r="C128" s="138" t="s">
        <v>67</v>
      </c>
      <c r="D128" s="220" t="s">
        <v>58</v>
      </c>
      <c r="E128" s="220">
        <v>23</v>
      </c>
      <c r="F128" s="220">
        <f>I128*17697</f>
        <v>101580.78</v>
      </c>
      <c r="G128" s="220" t="s">
        <v>62</v>
      </c>
      <c r="H128" s="220">
        <v>1</v>
      </c>
      <c r="I128" s="220">
        <v>5.74</v>
      </c>
      <c r="J128" s="178">
        <f>F128</f>
        <v>101580.78</v>
      </c>
      <c r="K128" s="220"/>
      <c r="L128" s="220"/>
      <c r="M128" s="220"/>
      <c r="N128" s="220"/>
      <c r="O128" s="143">
        <f t="shared" si="21"/>
        <v>101580.78</v>
      </c>
      <c r="P128" s="143"/>
      <c r="Q128" s="143">
        <f t="shared" si="22"/>
        <v>10158.078000000001</v>
      </c>
      <c r="R128" s="143"/>
      <c r="S128" s="143"/>
      <c r="T128" s="143"/>
      <c r="U128" s="143"/>
      <c r="V128" s="143"/>
      <c r="W128" s="220"/>
      <c r="X128" s="220"/>
      <c r="Y128" s="143">
        <f>(F128+O128)*50%</f>
        <v>101580.78</v>
      </c>
      <c r="Z128" s="143">
        <f t="shared" si="23"/>
        <v>10158.078000000001</v>
      </c>
      <c r="AA128" s="143">
        <f>K128+L128+M128+O128+Q128+S128+T128+U128+V128+Y128</f>
        <v>213319.63800000001</v>
      </c>
      <c r="AB128" s="115">
        <f t="shared" si="24"/>
        <v>325058.49599999998</v>
      </c>
    </row>
    <row r="129" spans="1:29" x14ac:dyDescent="0.3">
      <c r="A129" s="177">
        <v>6</v>
      </c>
      <c r="B129" s="138" t="s">
        <v>68</v>
      </c>
      <c r="C129" s="138" t="s">
        <v>61</v>
      </c>
      <c r="D129" s="220" t="s">
        <v>58</v>
      </c>
      <c r="E129" s="220">
        <v>19</v>
      </c>
      <c r="F129" s="220">
        <f t="shared" si="19"/>
        <v>98926.23</v>
      </c>
      <c r="G129" s="220" t="s">
        <v>62</v>
      </c>
      <c r="H129" s="220">
        <v>1</v>
      </c>
      <c r="I129" s="220">
        <v>5.59</v>
      </c>
      <c r="J129" s="178">
        <f t="shared" si="20"/>
        <v>98926.23</v>
      </c>
      <c r="K129" s="220"/>
      <c r="L129" s="220"/>
      <c r="M129" s="220"/>
      <c r="N129" s="220"/>
      <c r="O129" s="143">
        <f t="shared" si="21"/>
        <v>98926.23</v>
      </c>
      <c r="P129" s="143"/>
      <c r="Q129" s="143">
        <f t="shared" si="22"/>
        <v>9892.6229999999996</v>
      </c>
      <c r="R129" s="143"/>
      <c r="S129" s="143"/>
      <c r="T129" s="143"/>
      <c r="U129" s="143"/>
      <c r="V129" s="143"/>
      <c r="W129" s="220"/>
      <c r="X129" s="220"/>
      <c r="Y129" s="143">
        <f>(F129+O129)*50%</f>
        <v>98926.23</v>
      </c>
      <c r="Z129" s="143">
        <f t="shared" si="23"/>
        <v>9892.6229999999996</v>
      </c>
      <c r="AA129" s="143">
        <f>K129+L129+M129+O129+Q129+S129+T129+U129+V129+Y129</f>
        <v>207745.08299999998</v>
      </c>
      <c r="AB129" s="115">
        <f t="shared" si="24"/>
        <v>316563.93599999999</v>
      </c>
    </row>
    <row r="130" spans="1:29" x14ac:dyDescent="0.3">
      <c r="A130" s="177">
        <v>7</v>
      </c>
      <c r="B130" s="138" t="s">
        <v>69</v>
      </c>
      <c r="C130" s="138" t="s">
        <v>67</v>
      </c>
      <c r="D130" s="220" t="s">
        <v>58</v>
      </c>
      <c r="E130" s="220">
        <v>13</v>
      </c>
      <c r="F130" s="220">
        <f t="shared" si="19"/>
        <v>96094.709999999992</v>
      </c>
      <c r="G130" s="220" t="s">
        <v>62</v>
      </c>
      <c r="H130" s="220">
        <v>1</v>
      </c>
      <c r="I130" s="220">
        <v>5.43</v>
      </c>
      <c r="J130" s="178">
        <f t="shared" si="20"/>
        <v>96094.709999999992</v>
      </c>
      <c r="K130" s="220"/>
      <c r="L130" s="220"/>
      <c r="M130" s="220"/>
      <c r="N130" s="220"/>
      <c r="O130" s="143">
        <f t="shared" si="21"/>
        <v>96094.709999999992</v>
      </c>
      <c r="P130" s="143"/>
      <c r="Q130" s="143">
        <f t="shared" si="22"/>
        <v>9609.4709999999995</v>
      </c>
      <c r="R130" s="143"/>
      <c r="S130" s="143"/>
      <c r="T130" s="143"/>
      <c r="U130" s="143"/>
      <c r="V130" s="143"/>
      <c r="W130" s="220"/>
      <c r="X130" s="220"/>
      <c r="Y130" s="143">
        <f>(F130+O130)*50%</f>
        <v>96094.709999999992</v>
      </c>
      <c r="Z130" s="143">
        <f t="shared" si="23"/>
        <v>9609.4709999999995</v>
      </c>
      <c r="AA130" s="143">
        <f>K130+L130+M130+O130+Q130+S130+T130+U130+V130+Y130</f>
        <v>201798.891</v>
      </c>
      <c r="AB130" s="115">
        <f t="shared" si="24"/>
        <v>307503.07200000004</v>
      </c>
    </row>
    <row r="131" spans="1:29" x14ac:dyDescent="0.3">
      <c r="A131" s="177">
        <v>8</v>
      </c>
      <c r="B131" s="138" t="s">
        <v>70</v>
      </c>
      <c r="C131" s="138" t="s">
        <v>61</v>
      </c>
      <c r="D131" s="220" t="s">
        <v>58</v>
      </c>
      <c r="E131" s="220">
        <v>29</v>
      </c>
      <c r="F131" s="220">
        <f t="shared" si="19"/>
        <v>104589.27</v>
      </c>
      <c r="G131" s="220" t="s">
        <v>62</v>
      </c>
      <c r="H131" s="220">
        <v>0.5</v>
      </c>
      <c r="I131" s="220">
        <v>5.91</v>
      </c>
      <c r="J131" s="178">
        <f>F131/2</f>
        <v>52294.635000000002</v>
      </c>
      <c r="K131" s="220"/>
      <c r="L131" s="220"/>
      <c r="M131" s="220"/>
      <c r="N131" s="220"/>
      <c r="O131" s="143">
        <f>J131*100%</f>
        <v>52294.635000000002</v>
      </c>
      <c r="P131" s="143"/>
      <c r="Q131" s="143">
        <f t="shared" si="22"/>
        <v>5229.4635000000007</v>
      </c>
      <c r="R131" s="143"/>
      <c r="S131" s="143"/>
      <c r="T131" s="143"/>
      <c r="U131" s="143"/>
      <c r="V131" s="143"/>
      <c r="W131" s="220"/>
      <c r="X131" s="220"/>
      <c r="Y131" s="143">
        <f>(J131+O131)*50%</f>
        <v>52294.635000000002</v>
      </c>
      <c r="Z131" s="143">
        <f t="shared" si="23"/>
        <v>5229.4635000000007</v>
      </c>
      <c r="AA131" s="143">
        <f>K131+L131+M131+O131+Q131+S131+T131+U131+V131+Y131</f>
        <v>109818.7335</v>
      </c>
      <c r="AB131" s="115">
        <f>J131+AA131+Z131</f>
        <v>167342.83200000002</v>
      </c>
    </row>
    <row r="132" spans="1:29" x14ac:dyDescent="0.3">
      <c r="A132" s="177">
        <v>9</v>
      </c>
      <c r="B132" s="138" t="s">
        <v>226</v>
      </c>
      <c r="C132" s="138" t="s">
        <v>71</v>
      </c>
      <c r="D132" s="220" t="s">
        <v>58</v>
      </c>
      <c r="E132" s="220">
        <v>18</v>
      </c>
      <c r="F132" s="220">
        <f t="shared" si="19"/>
        <v>96448.650000000009</v>
      </c>
      <c r="G132" s="220" t="s">
        <v>72</v>
      </c>
      <c r="H132" s="220">
        <v>1</v>
      </c>
      <c r="I132" s="220">
        <v>5.45</v>
      </c>
      <c r="J132" s="178">
        <f t="shared" ref="J132:J135" si="25">F132</f>
        <v>96448.650000000009</v>
      </c>
      <c r="K132" s="220"/>
      <c r="L132" s="220"/>
      <c r="M132" s="220"/>
      <c r="N132" s="220"/>
      <c r="O132" s="220"/>
      <c r="P132" s="143">
        <f>J132*71%</f>
        <v>68478.541500000007</v>
      </c>
      <c r="Q132" s="220"/>
      <c r="R132" s="220"/>
      <c r="S132" s="220"/>
      <c r="T132" s="220"/>
      <c r="U132" s="220"/>
      <c r="V132" s="220"/>
      <c r="W132" s="220"/>
      <c r="X132" s="220"/>
      <c r="Y132" s="220"/>
      <c r="Z132" s="143">
        <f>(J132+P132)*10%</f>
        <v>16492.719150000001</v>
      </c>
      <c r="AA132" s="143">
        <f t="shared" ref="AA132:AA184" si="26">K132+L132+M132+O132+Q132+S132+T132+U132+V132+Z132</f>
        <v>16492.719150000001</v>
      </c>
      <c r="AB132" s="115">
        <f>J132+P132+AA132</f>
        <v>181419.91065000001</v>
      </c>
    </row>
    <row r="133" spans="1:29" ht="32.25" x14ac:dyDescent="0.3">
      <c r="A133" s="177">
        <v>10</v>
      </c>
      <c r="B133" s="158" t="s">
        <v>111</v>
      </c>
      <c r="C133" s="142" t="s">
        <v>278</v>
      </c>
      <c r="D133" s="220" t="s">
        <v>58</v>
      </c>
      <c r="E133" s="220">
        <v>1</v>
      </c>
      <c r="F133" s="220">
        <f t="shared" si="19"/>
        <v>84060.75</v>
      </c>
      <c r="G133" s="220" t="s">
        <v>72</v>
      </c>
      <c r="H133" s="220">
        <v>1</v>
      </c>
      <c r="I133" s="220">
        <v>4.75</v>
      </c>
      <c r="J133" s="178">
        <f t="shared" si="25"/>
        <v>84060.75</v>
      </c>
      <c r="K133" s="220"/>
      <c r="L133" s="220"/>
      <c r="M133" s="220"/>
      <c r="N133" s="220"/>
      <c r="O133" s="220"/>
      <c r="P133" s="143">
        <f>J133*71%</f>
        <v>59683.1325</v>
      </c>
      <c r="Q133" s="220"/>
      <c r="R133" s="220"/>
      <c r="S133" s="220"/>
      <c r="T133" s="220"/>
      <c r="U133" s="220"/>
      <c r="V133" s="220"/>
      <c r="W133" s="220"/>
      <c r="X133" s="220"/>
      <c r="Y133" s="220"/>
      <c r="Z133" s="143">
        <f>(J133+P133)*10%</f>
        <v>14374.388250000002</v>
      </c>
      <c r="AA133" s="143">
        <f t="shared" si="26"/>
        <v>14374.388250000002</v>
      </c>
      <c r="AB133" s="115">
        <f>J133+P133+AA133</f>
        <v>158118.27075</v>
      </c>
    </row>
    <row r="134" spans="1:29" x14ac:dyDescent="0.3">
      <c r="A134" s="177">
        <v>11</v>
      </c>
      <c r="B134" s="138" t="s">
        <v>75</v>
      </c>
      <c r="C134" s="138" t="s">
        <v>257</v>
      </c>
      <c r="D134" s="220" t="s">
        <v>58</v>
      </c>
      <c r="E134" s="220">
        <v>40</v>
      </c>
      <c r="F134" s="220">
        <f t="shared" si="19"/>
        <v>95740.77</v>
      </c>
      <c r="G134" s="220" t="s">
        <v>77</v>
      </c>
      <c r="H134" s="220">
        <v>1</v>
      </c>
      <c r="I134" s="220">
        <v>5.41</v>
      </c>
      <c r="J134" s="178">
        <f t="shared" si="25"/>
        <v>95740.77</v>
      </c>
      <c r="K134" s="220"/>
      <c r="L134" s="220"/>
      <c r="M134" s="220">
        <v>7079</v>
      </c>
      <c r="N134" s="220"/>
      <c r="O134" s="143">
        <f t="shared" ref="O134:O139" si="27">J134*100%</f>
        <v>95740.77</v>
      </c>
      <c r="P134" s="143"/>
      <c r="Q134" s="143">
        <f>O134*10%</f>
        <v>9574.0770000000011</v>
      </c>
      <c r="R134" s="143"/>
      <c r="S134" s="143">
        <f>V134*100%</f>
        <v>38296.308000000005</v>
      </c>
      <c r="T134" s="143"/>
      <c r="U134" s="143"/>
      <c r="V134" s="143">
        <f>J134*40%</f>
        <v>38296.308000000005</v>
      </c>
      <c r="W134" s="220"/>
      <c r="X134" s="220"/>
      <c r="Y134" s="220"/>
      <c r="Z134" s="143">
        <f>J134*10%</f>
        <v>9574.0770000000011</v>
      </c>
      <c r="AA134" s="143">
        <f>K134+L134+M134+O134+Q134+S134+T134+U134+V134+Z134</f>
        <v>198560.54000000004</v>
      </c>
      <c r="AB134" s="115">
        <f>J134+AA134</f>
        <v>294301.31000000006</v>
      </c>
    </row>
    <row r="135" spans="1:29" x14ac:dyDescent="0.3">
      <c r="A135" s="177">
        <v>12</v>
      </c>
      <c r="B135" s="138" t="s">
        <v>78</v>
      </c>
      <c r="C135" s="138" t="s">
        <v>79</v>
      </c>
      <c r="D135" s="220" t="s">
        <v>58</v>
      </c>
      <c r="E135" s="220">
        <v>26</v>
      </c>
      <c r="F135" s="220">
        <f t="shared" si="19"/>
        <v>83706.810000000012</v>
      </c>
      <c r="G135" s="220" t="s">
        <v>86</v>
      </c>
      <c r="H135" s="220">
        <v>1</v>
      </c>
      <c r="I135" s="220">
        <v>4.7300000000000004</v>
      </c>
      <c r="J135" s="178">
        <f t="shared" si="25"/>
        <v>83706.810000000012</v>
      </c>
      <c r="K135" s="220"/>
      <c r="L135" s="220"/>
      <c r="M135" s="220"/>
      <c r="N135" s="220"/>
      <c r="O135" s="143">
        <f t="shared" si="27"/>
        <v>83706.810000000012</v>
      </c>
      <c r="P135" s="143"/>
      <c r="Q135" s="143">
        <f t="shared" ref="Q135:Q139" si="28">O135*10%</f>
        <v>8370.6810000000023</v>
      </c>
      <c r="R135" s="143"/>
      <c r="S135" s="143"/>
      <c r="T135" s="143"/>
      <c r="U135" s="143"/>
      <c r="V135" s="143"/>
      <c r="W135" s="220"/>
      <c r="X135" s="220"/>
      <c r="Y135" s="220"/>
      <c r="Z135" s="143">
        <f t="shared" si="23"/>
        <v>8370.6810000000023</v>
      </c>
      <c r="AA135" s="143">
        <f t="shared" si="26"/>
        <v>100448.17200000001</v>
      </c>
      <c r="AB135" s="115">
        <f t="shared" ref="AB135:AB138" si="29">J135+AA135</f>
        <v>184154.98200000002</v>
      </c>
      <c r="AC135" s="159"/>
    </row>
    <row r="136" spans="1:29" x14ac:dyDescent="0.3">
      <c r="A136" s="177">
        <v>13</v>
      </c>
      <c r="B136" s="138" t="s">
        <v>83</v>
      </c>
      <c r="C136" s="138" t="s">
        <v>276</v>
      </c>
      <c r="D136" s="220" t="s">
        <v>58</v>
      </c>
      <c r="E136" s="220">
        <v>21</v>
      </c>
      <c r="F136" s="220">
        <f t="shared" si="19"/>
        <v>94148.040000000008</v>
      </c>
      <c r="G136" s="220" t="s">
        <v>77</v>
      </c>
      <c r="H136" s="220">
        <v>1</v>
      </c>
      <c r="I136" s="220">
        <v>5.32</v>
      </c>
      <c r="J136" s="178">
        <f>F136</f>
        <v>94148.040000000008</v>
      </c>
      <c r="K136" s="220"/>
      <c r="L136" s="220"/>
      <c r="M136" s="220">
        <v>7079</v>
      </c>
      <c r="N136" s="220"/>
      <c r="O136" s="143">
        <f t="shared" si="27"/>
        <v>94148.040000000008</v>
      </c>
      <c r="P136" s="143"/>
      <c r="Q136" s="143">
        <f t="shared" si="28"/>
        <v>9414.8040000000019</v>
      </c>
      <c r="R136" s="143"/>
      <c r="S136" s="143">
        <f>V136*100%</f>
        <v>37659.216000000008</v>
      </c>
      <c r="T136" s="143"/>
      <c r="U136" s="143"/>
      <c r="V136" s="143">
        <f>J136*40%</f>
        <v>37659.216000000008</v>
      </c>
      <c r="W136" s="220"/>
      <c r="X136" s="220">
        <v>34500</v>
      </c>
      <c r="Y136" s="220"/>
      <c r="Z136" s="143">
        <f t="shared" si="23"/>
        <v>9414.8040000000019</v>
      </c>
      <c r="AA136" s="143">
        <f>K136+L136+M136+O136+Q136+S136+T136+U136+V136+X136+Z136</f>
        <v>229875.08000000005</v>
      </c>
      <c r="AB136" s="115">
        <f>J136+Y136+AA136</f>
        <v>324023.12000000005</v>
      </c>
    </row>
    <row r="137" spans="1:29" x14ac:dyDescent="0.3">
      <c r="A137" s="177">
        <v>14</v>
      </c>
      <c r="B137" s="138" t="s">
        <v>85</v>
      </c>
      <c r="C137" s="138" t="s">
        <v>276</v>
      </c>
      <c r="D137" s="220" t="s">
        <v>58</v>
      </c>
      <c r="E137" s="220">
        <v>7</v>
      </c>
      <c r="F137" s="220">
        <f t="shared" si="19"/>
        <v>83883.78</v>
      </c>
      <c r="G137" s="220" t="s">
        <v>218</v>
      </c>
      <c r="H137" s="220">
        <v>1</v>
      </c>
      <c r="I137" s="220">
        <v>4.74</v>
      </c>
      <c r="J137" s="178">
        <f t="shared" ref="J137:J140" si="30">F137</f>
        <v>83883.78</v>
      </c>
      <c r="K137" s="220"/>
      <c r="L137" s="220"/>
      <c r="M137" s="220">
        <v>7079</v>
      </c>
      <c r="N137" s="220"/>
      <c r="O137" s="143">
        <f t="shared" si="27"/>
        <v>83883.78</v>
      </c>
      <c r="P137" s="143"/>
      <c r="Q137" s="143">
        <f t="shared" si="28"/>
        <v>8388.3780000000006</v>
      </c>
      <c r="R137" s="143"/>
      <c r="S137" s="143">
        <f>T137*100%</f>
        <v>25165.133999999998</v>
      </c>
      <c r="T137" s="143">
        <f>J137*30%</f>
        <v>25165.133999999998</v>
      </c>
      <c r="U137" s="143"/>
      <c r="V137" s="143"/>
      <c r="W137" s="220"/>
      <c r="X137" s="220"/>
      <c r="Y137" s="220"/>
      <c r="Z137" s="143">
        <f t="shared" si="23"/>
        <v>8388.3780000000006</v>
      </c>
      <c r="AA137" s="143">
        <f>K137+L137+M137+O137+Q137+S137+T137+U137+V137+Z137</f>
        <v>158069.80399999997</v>
      </c>
      <c r="AB137" s="115">
        <f t="shared" si="29"/>
        <v>241953.58399999997</v>
      </c>
    </row>
    <row r="138" spans="1:29" x14ac:dyDescent="0.3">
      <c r="A138" s="177">
        <v>15</v>
      </c>
      <c r="B138" s="138" t="s">
        <v>251</v>
      </c>
      <c r="C138" s="138" t="s">
        <v>88</v>
      </c>
      <c r="D138" s="220" t="s">
        <v>58</v>
      </c>
      <c r="E138" s="220">
        <v>11</v>
      </c>
      <c r="F138" s="220">
        <f>I138*17697</f>
        <v>69726.179999999993</v>
      </c>
      <c r="G138" s="220" t="s">
        <v>255</v>
      </c>
      <c r="H138" s="220">
        <v>1</v>
      </c>
      <c r="I138" s="220">
        <v>3.94</v>
      </c>
      <c r="J138" s="178">
        <f>F138</f>
        <v>69726.179999999993</v>
      </c>
      <c r="K138" s="220"/>
      <c r="L138" s="220"/>
      <c r="M138" s="220"/>
      <c r="N138" s="220"/>
      <c r="O138" s="143">
        <f t="shared" si="27"/>
        <v>69726.179999999993</v>
      </c>
      <c r="P138" s="143"/>
      <c r="Q138" s="143">
        <f t="shared" si="28"/>
        <v>6972.6179999999995</v>
      </c>
      <c r="R138" s="143"/>
      <c r="S138" s="143"/>
      <c r="T138" s="143"/>
      <c r="U138" s="143"/>
      <c r="V138" s="143"/>
      <c r="W138" s="220"/>
      <c r="X138" s="220"/>
      <c r="Y138" s="220"/>
      <c r="Z138" s="143">
        <f t="shared" si="23"/>
        <v>6972.6179999999995</v>
      </c>
      <c r="AA138" s="143">
        <f>K138+L138+M138+O138+Q138+S138+T138+U138+V138+Z138</f>
        <v>83671.415999999997</v>
      </c>
      <c r="AB138" s="115">
        <f t="shared" si="29"/>
        <v>153397.59599999999</v>
      </c>
    </row>
    <row r="139" spans="1:29" x14ac:dyDescent="0.3">
      <c r="A139" s="177">
        <v>16</v>
      </c>
      <c r="B139" s="138" t="s">
        <v>204</v>
      </c>
      <c r="C139" s="138" t="s">
        <v>277</v>
      </c>
      <c r="D139" s="220" t="s">
        <v>89</v>
      </c>
      <c r="E139" s="220">
        <v>7</v>
      </c>
      <c r="F139" s="220">
        <v>62470.41</v>
      </c>
      <c r="G139" s="220" t="s">
        <v>91</v>
      </c>
      <c r="H139" s="220">
        <v>1</v>
      </c>
      <c r="I139" s="220">
        <v>3.53</v>
      </c>
      <c r="J139" s="178">
        <f>F139</f>
        <v>62470.41</v>
      </c>
      <c r="K139" s="220"/>
      <c r="L139" s="220"/>
      <c r="M139" s="220"/>
      <c r="N139" s="220"/>
      <c r="O139" s="143">
        <f t="shared" si="27"/>
        <v>62470.41</v>
      </c>
      <c r="P139" s="143"/>
      <c r="Q139" s="143">
        <f t="shared" si="28"/>
        <v>6247.0410000000011</v>
      </c>
      <c r="R139" s="143"/>
      <c r="S139" s="143"/>
      <c r="T139" s="143"/>
      <c r="U139" s="143"/>
      <c r="V139" s="143"/>
      <c r="W139" s="220"/>
      <c r="X139" s="220"/>
      <c r="Y139" s="220"/>
      <c r="Z139" s="143">
        <f t="shared" si="23"/>
        <v>6247.0410000000011</v>
      </c>
      <c r="AA139" s="143">
        <f>K139+L139+M139+O139+Q139+S139+T139+U139+V139+Z139</f>
        <v>74964.491999999998</v>
      </c>
      <c r="AB139" s="115">
        <f>J139+AA139</f>
        <v>137434.902</v>
      </c>
    </row>
    <row r="140" spans="1:29" x14ac:dyDescent="0.3">
      <c r="A140" s="177">
        <v>17</v>
      </c>
      <c r="B140" s="138" t="s">
        <v>94</v>
      </c>
      <c r="C140" s="138" t="s">
        <v>95</v>
      </c>
      <c r="D140" s="220" t="s">
        <v>89</v>
      </c>
      <c r="E140" s="220">
        <v>16</v>
      </c>
      <c r="F140" s="220">
        <f t="shared" si="19"/>
        <v>90077.73</v>
      </c>
      <c r="G140" s="220" t="s">
        <v>96</v>
      </c>
      <c r="H140" s="220">
        <v>1</v>
      </c>
      <c r="I140" s="220">
        <v>5.09</v>
      </c>
      <c r="J140" s="178">
        <f t="shared" si="30"/>
        <v>90077.73</v>
      </c>
      <c r="K140" s="220"/>
      <c r="L140" s="220">
        <v>5309</v>
      </c>
      <c r="M140" s="220"/>
      <c r="N140" s="220"/>
      <c r="O140" s="220"/>
      <c r="P140" s="143">
        <f t="shared" ref="P140:P146" si="31">J140*71%</f>
        <v>63955.188299999994</v>
      </c>
      <c r="Q140" s="220"/>
      <c r="R140" s="220"/>
      <c r="S140" s="220"/>
      <c r="T140" s="220"/>
      <c r="U140" s="220"/>
      <c r="V140" s="220"/>
      <c r="W140" s="220"/>
      <c r="X140" s="220"/>
      <c r="Y140" s="220"/>
      <c r="Z140" s="143">
        <f t="shared" ref="Z140:Z144" si="32">(J140+P140)*10%</f>
        <v>15403.29183</v>
      </c>
      <c r="AA140" s="143">
        <f t="shared" si="26"/>
        <v>20712.291830000002</v>
      </c>
      <c r="AB140" s="115">
        <f>J140+P140+AA140</f>
        <v>174745.21012999999</v>
      </c>
    </row>
    <row r="141" spans="1:29" x14ac:dyDescent="0.3">
      <c r="A141" s="177">
        <v>18</v>
      </c>
      <c r="B141" s="138" t="s">
        <v>227</v>
      </c>
      <c r="C141" s="138" t="s">
        <v>98</v>
      </c>
      <c r="D141" s="220" t="s">
        <v>58</v>
      </c>
      <c r="E141" s="220">
        <v>11</v>
      </c>
      <c r="F141" s="220">
        <f t="shared" si="19"/>
        <v>78928.62</v>
      </c>
      <c r="G141" s="220" t="s">
        <v>99</v>
      </c>
      <c r="H141" s="220">
        <v>1</v>
      </c>
      <c r="I141" s="220">
        <v>4.46</v>
      </c>
      <c r="J141" s="178">
        <f>F141</f>
        <v>78928.62</v>
      </c>
      <c r="K141" s="220"/>
      <c r="L141" s="220"/>
      <c r="M141" s="220"/>
      <c r="N141" s="220"/>
      <c r="O141" s="220"/>
      <c r="P141" s="143">
        <f t="shared" si="31"/>
        <v>56039.320199999995</v>
      </c>
      <c r="Q141" s="220"/>
      <c r="R141" s="220"/>
      <c r="S141" s="220"/>
      <c r="T141" s="220"/>
      <c r="U141" s="220"/>
      <c r="V141" s="220"/>
      <c r="W141" s="220"/>
      <c r="X141" s="220"/>
      <c r="Y141" s="220"/>
      <c r="Z141" s="143">
        <f t="shared" si="32"/>
        <v>13496.794019999999</v>
      </c>
      <c r="AA141" s="143">
        <f t="shared" si="26"/>
        <v>13496.794019999999</v>
      </c>
      <c r="AB141" s="115">
        <f t="shared" ref="AB141:AB145" si="33">J141+P141+AA141</f>
        <v>148464.73421999998</v>
      </c>
    </row>
    <row r="142" spans="1:29" x14ac:dyDescent="0.3">
      <c r="A142" s="177">
        <v>19</v>
      </c>
      <c r="B142" s="138" t="s">
        <v>169</v>
      </c>
      <c r="C142" s="138" t="s">
        <v>98</v>
      </c>
      <c r="D142" s="220" t="s">
        <v>58</v>
      </c>
      <c r="E142" s="220">
        <v>11</v>
      </c>
      <c r="F142" s="220">
        <f>I142*17697</f>
        <v>78928.62</v>
      </c>
      <c r="G142" s="220" t="s">
        <v>99</v>
      </c>
      <c r="H142" s="220">
        <v>1</v>
      </c>
      <c r="I142" s="220">
        <v>4.46</v>
      </c>
      <c r="J142" s="178">
        <f>F142</f>
        <v>78928.62</v>
      </c>
      <c r="K142" s="220"/>
      <c r="L142" s="220"/>
      <c r="M142" s="220"/>
      <c r="N142" s="220"/>
      <c r="O142" s="220"/>
      <c r="P142" s="143">
        <f t="shared" si="31"/>
        <v>56039.320199999995</v>
      </c>
      <c r="Q142" s="220"/>
      <c r="R142" s="220"/>
      <c r="S142" s="220"/>
      <c r="T142" s="220"/>
      <c r="U142" s="220"/>
      <c r="V142" s="220"/>
      <c r="W142" s="220"/>
      <c r="X142" s="220"/>
      <c r="Y142" s="220"/>
      <c r="Z142" s="143">
        <f t="shared" si="32"/>
        <v>13496.794019999999</v>
      </c>
      <c r="AA142" s="143">
        <f t="shared" si="26"/>
        <v>13496.794019999999</v>
      </c>
      <c r="AB142" s="115">
        <f t="shared" si="33"/>
        <v>148464.73421999998</v>
      </c>
    </row>
    <row r="143" spans="1:29" ht="32.25" x14ac:dyDescent="0.3">
      <c r="A143" s="177">
        <v>20</v>
      </c>
      <c r="B143" s="194" t="s">
        <v>249</v>
      </c>
      <c r="C143" s="142" t="s">
        <v>102</v>
      </c>
      <c r="D143" s="220" t="s">
        <v>58</v>
      </c>
      <c r="E143" s="220">
        <v>1</v>
      </c>
      <c r="F143" s="220">
        <f t="shared" ref="F143:F150" si="34">I143*17697</f>
        <v>73265.579999999987</v>
      </c>
      <c r="G143" s="220" t="s">
        <v>99</v>
      </c>
      <c r="H143" s="220">
        <v>0.5</v>
      </c>
      <c r="I143" s="220">
        <v>4.1399999999999997</v>
      </c>
      <c r="J143" s="178">
        <f>F143/2</f>
        <v>36632.789999999994</v>
      </c>
      <c r="K143" s="220"/>
      <c r="L143" s="220"/>
      <c r="M143" s="220"/>
      <c r="N143" s="220"/>
      <c r="O143" s="220"/>
      <c r="P143" s="143">
        <f t="shared" si="31"/>
        <v>26009.280899999994</v>
      </c>
      <c r="Q143" s="220"/>
      <c r="R143" s="220"/>
      <c r="S143" s="220"/>
      <c r="T143" s="220"/>
      <c r="U143" s="220"/>
      <c r="V143" s="220"/>
      <c r="W143" s="220"/>
      <c r="X143" s="220"/>
      <c r="Y143" s="220"/>
      <c r="Z143" s="143">
        <f t="shared" si="32"/>
        <v>6264.2070899999999</v>
      </c>
      <c r="AA143" s="143">
        <f t="shared" si="26"/>
        <v>6264.2070899999999</v>
      </c>
      <c r="AB143" s="115">
        <f t="shared" si="33"/>
        <v>68906.277989999988</v>
      </c>
    </row>
    <row r="144" spans="1:29" ht="32.25" x14ac:dyDescent="0.3">
      <c r="A144" s="177">
        <v>21</v>
      </c>
      <c r="B144" s="173" t="s">
        <v>103</v>
      </c>
      <c r="C144" s="142" t="s">
        <v>102</v>
      </c>
      <c r="D144" s="220" t="s">
        <v>58</v>
      </c>
      <c r="E144" s="220">
        <v>15</v>
      </c>
      <c r="F144" s="220">
        <f>I144*17697</f>
        <v>79813.47</v>
      </c>
      <c r="G144" s="220" t="s">
        <v>99</v>
      </c>
      <c r="H144" s="220">
        <v>0.5</v>
      </c>
      <c r="I144" s="220">
        <v>4.51</v>
      </c>
      <c r="J144" s="178">
        <f>F144/2</f>
        <v>39906.735000000001</v>
      </c>
      <c r="K144" s="220"/>
      <c r="L144" s="220"/>
      <c r="M144" s="220"/>
      <c r="N144" s="220"/>
      <c r="O144" s="220"/>
      <c r="P144" s="143">
        <f t="shared" si="31"/>
        <v>28333.781849999999</v>
      </c>
      <c r="Q144" s="220"/>
      <c r="R144" s="220"/>
      <c r="S144" s="220"/>
      <c r="T144" s="220"/>
      <c r="U144" s="220"/>
      <c r="V144" s="220"/>
      <c r="W144" s="220"/>
      <c r="X144" s="220"/>
      <c r="Y144" s="220"/>
      <c r="Z144" s="143">
        <f t="shared" si="32"/>
        <v>6824.0516850000004</v>
      </c>
      <c r="AA144" s="143">
        <f t="shared" si="26"/>
        <v>6824.0516850000004</v>
      </c>
      <c r="AB144" s="115">
        <f t="shared" si="33"/>
        <v>75064.568534999999</v>
      </c>
    </row>
    <row r="145" spans="1:29" x14ac:dyDescent="0.3">
      <c r="A145" s="177">
        <v>22</v>
      </c>
      <c r="B145" s="138" t="s">
        <v>94</v>
      </c>
      <c r="C145" s="138" t="s">
        <v>104</v>
      </c>
      <c r="D145" s="220" t="s">
        <v>89</v>
      </c>
      <c r="E145" s="220">
        <v>16</v>
      </c>
      <c r="F145" s="220">
        <f>I145*17697</f>
        <v>63886.17</v>
      </c>
      <c r="G145" s="220" t="s">
        <v>105</v>
      </c>
      <c r="H145" s="220">
        <v>0.5</v>
      </c>
      <c r="I145" s="220">
        <v>3.61</v>
      </c>
      <c r="J145" s="178">
        <f>F145/2</f>
        <v>31943.084999999999</v>
      </c>
      <c r="K145" s="220"/>
      <c r="L145" s="220"/>
      <c r="M145" s="220"/>
      <c r="N145" s="220"/>
      <c r="O145" s="220"/>
      <c r="P145" s="143">
        <f t="shared" si="31"/>
        <v>22679.590349999999</v>
      </c>
      <c r="Q145" s="220"/>
      <c r="R145" s="220"/>
      <c r="S145" s="220"/>
      <c r="T145" s="220"/>
      <c r="U145" s="220"/>
      <c r="V145" s="220"/>
      <c r="W145" s="220"/>
      <c r="X145" s="220"/>
      <c r="Y145" s="220"/>
      <c r="Z145" s="143"/>
      <c r="AA145" s="143">
        <f t="shared" si="26"/>
        <v>0</v>
      </c>
      <c r="AB145" s="115">
        <f t="shared" si="33"/>
        <v>54622.675349999998</v>
      </c>
    </row>
    <row r="146" spans="1:29" x14ac:dyDescent="0.3">
      <c r="A146" s="177">
        <v>23</v>
      </c>
      <c r="B146" s="138" t="s">
        <v>106</v>
      </c>
      <c r="C146" s="138" t="s">
        <v>107</v>
      </c>
      <c r="D146" s="220" t="s">
        <v>89</v>
      </c>
      <c r="E146" s="220">
        <v>41</v>
      </c>
      <c r="F146" s="220">
        <f t="shared" si="34"/>
        <v>58223.13</v>
      </c>
      <c r="G146" s="220" t="s">
        <v>108</v>
      </c>
      <c r="H146" s="220">
        <v>1</v>
      </c>
      <c r="I146" s="220">
        <v>3.29</v>
      </c>
      <c r="J146" s="178">
        <f t="shared" ref="J146:J148" si="35">F146</f>
        <v>58223.13</v>
      </c>
      <c r="K146" s="220"/>
      <c r="L146" s="220"/>
      <c r="M146" s="220"/>
      <c r="N146" s="220"/>
      <c r="O146" s="220"/>
      <c r="P146" s="143">
        <f t="shared" si="31"/>
        <v>41338.422299999998</v>
      </c>
      <c r="Q146" s="220"/>
      <c r="R146" s="220"/>
      <c r="S146" s="220"/>
      <c r="T146" s="220"/>
      <c r="U146" s="220"/>
      <c r="V146" s="220"/>
      <c r="W146" s="220"/>
      <c r="X146" s="220"/>
      <c r="Y146" s="220"/>
      <c r="Z146" s="143">
        <f>(J146+P146)*10%</f>
        <v>9956.1552300000003</v>
      </c>
      <c r="AA146" s="143">
        <f t="shared" si="26"/>
        <v>9956.1552300000003</v>
      </c>
      <c r="AB146" s="115">
        <f>J146+P146+AA146</f>
        <v>109517.70753</v>
      </c>
    </row>
    <row r="147" spans="1:29" ht="35.25" customHeight="1" x14ac:dyDescent="0.3">
      <c r="A147" s="177">
        <v>24</v>
      </c>
      <c r="B147" s="138" t="s">
        <v>233</v>
      </c>
      <c r="C147" s="142" t="s">
        <v>269</v>
      </c>
      <c r="D147" s="220" t="s">
        <v>89</v>
      </c>
      <c r="E147" s="220">
        <v>4</v>
      </c>
      <c r="F147" s="220">
        <f t="shared" si="34"/>
        <v>61054.65</v>
      </c>
      <c r="G147" s="220" t="s">
        <v>234</v>
      </c>
      <c r="H147" s="220">
        <v>1</v>
      </c>
      <c r="I147" s="220">
        <v>3.45</v>
      </c>
      <c r="J147" s="178">
        <f>F147</f>
        <v>61054.65</v>
      </c>
      <c r="K147" s="220"/>
      <c r="L147" s="220"/>
      <c r="M147" s="220"/>
      <c r="N147" s="220"/>
      <c r="O147" s="143">
        <f>J147*100%</f>
        <v>61054.65</v>
      </c>
      <c r="P147" s="143"/>
      <c r="Q147" s="143">
        <f>O147*10%</f>
        <v>6105.4650000000001</v>
      </c>
      <c r="R147" s="220"/>
      <c r="S147" s="220"/>
      <c r="T147" s="220"/>
      <c r="U147" s="220"/>
      <c r="V147" s="220"/>
      <c r="W147" s="220"/>
      <c r="X147" s="220"/>
      <c r="Y147" s="220"/>
      <c r="Z147" s="143">
        <f>J147*10%</f>
        <v>6105.4650000000001</v>
      </c>
      <c r="AA147" s="143">
        <f>K147+L147+M147+O147+Q147+S147+T147+U147+V147+Z147</f>
        <v>73265.58</v>
      </c>
      <c r="AB147" s="115">
        <f>J147+AA147</f>
        <v>134320.23000000001</v>
      </c>
    </row>
    <row r="148" spans="1:29" x14ac:dyDescent="0.3">
      <c r="A148" s="177">
        <v>25</v>
      </c>
      <c r="B148" s="138" t="s">
        <v>240</v>
      </c>
      <c r="C148" s="138" t="s">
        <v>110</v>
      </c>
      <c r="D148" s="220" t="s">
        <v>89</v>
      </c>
      <c r="E148" s="220">
        <v>1</v>
      </c>
      <c r="F148" s="220">
        <f t="shared" si="34"/>
        <v>52737.06</v>
      </c>
      <c r="G148" s="220" t="s">
        <v>108</v>
      </c>
      <c r="H148" s="220">
        <v>1</v>
      </c>
      <c r="I148" s="220">
        <v>2.98</v>
      </c>
      <c r="J148" s="178">
        <f t="shared" si="35"/>
        <v>52737.06</v>
      </c>
      <c r="K148" s="220"/>
      <c r="L148" s="220"/>
      <c r="M148" s="220"/>
      <c r="N148" s="220"/>
      <c r="O148" s="143"/>
      <c r="P148" s="143">
        <f>J148*71%</f>
        <v>37443.312599999997</v>
      </c>
      <c r="Q148" s="143"/>
      <c r="R148" s="220"/>
      <c r="S148" s="220"/>
      <c r="T148" s="220"/>
      <c r="U148" s="220"/>
      <c r="V148" s="220"/>
      <c r="W148" s="220"/>
      <c r="X148" s="220"/>
      <c r="Y148" s="220"/>
      <c r="Z148" s="143">
        <f>(J148+P148)*10%</f>
        <v>9018.037260000001</v>
      </c>
      <c r="AA148" s="143">
        <f>K148+L148+M148+O148+Q148+S148+T148+U148+V148+Z148</f>
        <v>9018.037260000001</v>
      </c>
      <c r="AB148" s="115">
        <f>J148+P148+AA148</f>
        <v>99198.40986</v>
      </c>
    </row>
    <row r="149" spans="1:29" x14ac:dyDescent="0.3">
      <c r="A149" s="177">
        <v>26</v>
      </c>
      <c r="B149" s="138" t="s">
        <v>228</v>
      </c>
      <c r="C149" s="138" t="s">
        <v>231</v>
      </c>
      <c r="D149" s="220" t="s">
        <v>89</v>
      </c>
      <c r="E149" s="220">
        <v>1</v>
      </c>
      <c r="F149" s="220">
        <f t="shared" si="34"/>
        <v>51144.33</v>
      </c>
      <c r="G149" s="220" t="s">
        <v>113</v>
      </c>
      <c r="H149" s="220">
        <v>0.5</v>
      </c>
      <c r="I149" s="220">
        <v>2.89</v>
      </c>
      <c r="J149" s="178">
        <f>F149/2</f>
        <v>25572.165000000001</v>
      </c>
      <c r="K149" s="220"/>
      <c r="L149" s="220"/>
      <c r="M149" s="220"/>
      <c r="N149" s="220"/>
      <c r="O149" s="143"/>
      <c r="P149" s="143">
        <f>J149*71%</f>
        <v>18156.237150000001</v>
      </c>
      <c r="Q149" s="143"/>
      <c r="R149" s="220"/>
      <c r="S149" s="220"/>
      <c r="T149" s="220"/>
      <c r="U149" s="220"/>
      <c r="V149" s="220"/>
      <c r="W149" s="220"/>
      <c r="X149" s="220"/>
      <c r="Y149" s="220"/>
      <c r="Z149" s="143">
        <f>(J149+P149)*10%</f>
        <v>4372.8402150000002</v>
      </c>
      <c r="AA149" s="143">
        <f t="shared" si="26"/>
        <v>4372.8402150000002</v>
      </c>
      <c r="AB149" s="115">
        <f>J149+P149+AA149</f>
        <v>48101.242364999998</v>
      </c>
      <c r="AC149" s="19"/>
    </row>
    <row r="150" spans="1:29" ht="39.75" x14ac:dyDescent="0.3">
      <c r="A150" s="177"/>
      <c r="B150" s="138" t="s">
        <v>85</v>
      </c>
      <c r="C150" s="168" t="s">
        <v>82</v>
      </c>
      <c r="D150" s="220" t="s">
        <v>58</v>
      </c>
      <c r="E150" s="220">
        <v>7</v>
      </c>
      <c r="F150" s="220">
        <f t="shared" si="34"/>
        <v>68133.45</v>
      </c>
      <c r="G150" s="220" t="s">
        <v>265</v>
      </c>
      <c r="H150" s="220">
        <v>0.5</v>
      </c>
      <c r="I150" s="220">
        <v>3.85</v>
      </c>
      <c r="J150" s="178">
        <f>F150/2</f>
        <v>34066.724999999999</v>
      </c>
      <c r="K150" s="220"/>
      <c r="L150" s="220"/>
      <c r="M150" s="220"/>
      <c r="N150" s="220"/>
      <c r="O150" s="143">
        <f>J150*100%</f>
        <v>34066.724999999999</v>
      </c>
      <c r="P150" s="143"/>
      <c r="Q150" s="143">
        <f>O150*10%</f>
        <v>3406.6725000000001</v>
      </c>
      <c r="R150" s="220"/>
      <c r="S150" s="220"/>
      <c r="T150" s="220"/>
      <c r="U150" s="220"/>
      <c r="V150" s="220"/>
      <c r="W150" s="220"/>
      <c r="X150" s="220"/>
      <c r="Y150" s="220"/>
      <c r="Z150" s="143">
        <f>J150*10%</f>
        <v>3406.6725000000001</v>
      </c>
      <c r="AA150" s="143">
        <f t="shared" si="26"/>
        <v>40880.07</v>
      </c>
      <c r="AB150" s="115">
        <f>J150+O150+Q150+Z150</f>
        <v>74946.794999999998</v>
      </c>
      <c r="AC150" s="19"/>
    </row>
    <row r="151" spans="1:29" ht="39.75" x14ac:dyDescent="0.3">
      <c r="A151" s="177">
        <v>27</v>
      </c>
      <c r="B151" s="138" t="s">
        <v>248</v>
      </c>
      <c r="C151" s="168" t="s">
        <v>82</v>
      </c>
      <c r="D151" s="220" t="s">
        <v>58</v>
      </c>
      <c r="E151" s="220">
        <v>9</v>
      </c>
      <c r="F151" s="220">
        <f>I151*17697</f>
        <v>68133.45</v>
      </c>
      <c r="G151" s="220" t="s">
        <v>265</v>
      </c>
      <c r="H151" s="220">
        <v>0.5</v>
      </c>
      <c r="I151" s="220">
        <v>3.85</v>
      </c>
      <c r="J151" s="178">
        <f>F151/2</f>
        <v>34066.724999999999</v>
      </c>
      <c r="K151" s="220"/>
      <c r="L151" s="220"/>
      <c r="M151" s="220"/>
      <c r="N151" s="220"/>
      <c r="O151" s="143">
        <f>J151*100%</f>
        <v>34066.724999999999</v>
      </c>
      <c r="P151" s="143"/>
      <c r="Q151" s="143">
        <f>O151*10%</f>
        <v>3406.6725000000001</v>
      </c>
      <c r="R151" s="220"/>
      <c r="S151" s="220"/>
      <c r="T151" s="220"/>
      <c r="U151" s="220"/>
      <c r="V151" s="220"/>
      <c r="W151" s="220"/>
      <c r="X151" s="220"/>
      <c r="Y151" s="220"/>
      <c r="Z151" s="143">
        <f>(J151+P151)*10%</f>
        <v>3406.6725000000001</v>
      </c>
      <c r="AA151" s="143">
        <f>K151+L151+M151+O151+Q151+S151+T151+U151+V151+Z151</f>
        <v>40880.07</v>
      </c>
      <c r="AB151" s="115">
        <f>J151+P151+AA151</f>
        <v>74946.794999999998</v>
      </c>
      <c r="AC151" s="19"/>
    </row>
    <row r="152" spans="1:29" x14ac:dyDescent="0.3">
      <c r="A152" s="177">
        <v>28</v>
      </c>
      <c r="B152" s="138" t="s">
        <v>229</v>
      </c>
      <c r="C152" s="138" t="s">
        <v>128</v>
      </c>
      <c r="D152" s="220" t="s">
        <v>125</v>
      </c>
      <c r="E152" s="220">
        <v>2</v>
      </c>
      <c r="F152" s="220">
        <f t="shared" ref="F152:F192" si="36">I152*17697</f>
        <v>50259.479999999996</v>
      </c>
      <c r="G152" s="220" t="s">
        <v>126</v>
      </c>
      <c r="H152" s="220">
        <v>1</v>
      </c>
      <c r="I152" s="220">
        <v>2.84</v>
      </c>
      <c r="J152" s="178">
        <f t="shared" ref="J152" si="37">F152</f>
        <v>50259.479999999996</v>
      </c>
      <c r="K152" s="220"/>
      <c r="L152" s="220"/>
      <c r="M152" s="220"/>
      <c r="N152" s="220"/>
      <c r="O152" s="220"/>
      <c r="P152" s="143">
        <f>J152*71%</f>
        <v>35684.230799999998</v>
      </c>
      <c r="Q152" s="220"/>
      <c r="R152" s="220"/>
      <c r="S152" s="220"/>
      <c r="T152" s="220"/>
      <c r="U152" s="220"/>
      <c r="V152" s="220"/>
      <c r="W152" s="220"/>
      <c r="X152" s="220"/>
      <c r="Y152" s="220"/>
      <c r="Z152" s="143">
        <f>(J152+P152)*10%</f>
        <v>8594.3710800000008</v>
      </c>
      <c r="AA152" s="143">
        <f t="shared" si="26"/>
        <v>8594.3710800000008</v>
      </c>
      <c r="AB152" s="115">
        <f t="shared" ref="AB152:AB192" si="38">J152+P152+AA152</f>
        <v>94538.081879999998</v>
      </c>
    </row>
    <row r="153" spans="1:29" x14ac:dyDescent="0.3">
      <c r="A153" s="177">
        <v>29</v>
      </c>
      <c r="B153" s="138" t="s">
        <v>229</v>
      </c>
      <c r="C153" s="138" t="s">
        <v>129</v>
      </c>
      <c r="D153" s="220" t="s">
        <v>125</v>
      </c>
      <c r="E153" s="220">
        <v>2</v>
      </c>
      <c r="F153" s="220">
        <f t="shared" si="36"/>
        <v>50259.479999999996</v>
      </c>
      <c r="G153" s="220" t="s">
        <v>126</v>
      </c>
      <c r="H153" s="220">
        <v>0.5</v>
      </c>
      <c r="I153" s="220">
        <v>2.84</v>
      </c>
      <c r="J153" s="178">
        <f>F153/2</f>
        <v>25129.739999999998</v>
      </c>
      <c r="K153" s="220"/>
      <c r="L153" s="220"/>
      <c r="M153" s="220"/>
      <c r="N153" s="220"/>
      <c r="O153" s="220"/>
      <c r="P153" s="143">
        <f>J153*71%</f>
        <v>17842.115399999999</v>
      </c>
      <c r="Q153" s="220"/>
      <c r="R153" s="220"/>
      <c r="S153" s="220"/>
      <c r="T153" s="220"/>
      <c r="U153" s="220"/>
      <c r="V153" s="220"/>
      <c r="W153" s="220"/>
      <c r="X153" s="220"/>
      <c r="Y153" s="220"/>
      <c r="Z153" s="143"/>
      <c r="AA153" s="143">
        <f t="shared" si="26"/>
        <v>0</v>
      </c>
      <c r="AB153" s="115">
        <f t="shared" si="38"/>
        <v>42971.8554</v>
      </c>
      <c r="AC153" s="19"/>
    </row>
    <row r="154" spans="1:29" x14ac:dyDescent="0.3">
      <c r="A154" s="177">
        <v>30</v>
      </c>
      <c r="B154" s="138" t="s">
        <v>130</v>
      </c>
      <c r="C154" s="138" t="s">
        <v>129</v>
      </c>
      <c r="D154" s="220" t="s">
        <v>125</v>
      </c>
      <c r="E154" s="220">
        <v>2</v>
      </c>
      <c r="F154" s="220">
        <f t="shared" si="36"/>
        <v>50259.479999999996</v>
      </c>
      <c r="G154" s="220" t="s">
        <v>126</v>
      </c>
      <c r="H154" s="220">
        <v>0.5</v>
      </c>
      <c r="I154" s="220">
        <v>2.84</v>
      </c>
      <c r="J154" s="178">
        <f>F154/2</f>
        <v>25129.739999999998</v>
      </c>
      <c r="K154" s="220"/>
      <c r="L154" s="220"/>
      <c r="M154" s="220"/>
      <c r="N154" s="220"/>
      <c r="O154" s="220"/>
      <c r="P154" s="143">
        <f t="shared" ref="P154:P158" si="39">J154*71%</f>
        <v>17842.115399999999</v>
      </c>
      <c r="Q154" s="220"/>
      <c r="R154" s="220"/>
      <c r="S154" s="220"/>
      <c r="T154" s="220"/>
      <c r="U154" s="220"/>
      <c r="V154" s="220"/>
      <c r="W154" s="220"/>
      <c r="X154" s="220"/>
      <c r="Y154" s="220"/>
      <c r="Z154" s="143"/>
      <c r="AA154" s="143">
        <f t="shared" si="26"/>
        <v>0</v>
      </c>
      <c r="AB154" s="115">
        <f t="shared" si="38"/>
        <v>42971.8554</v>
      </c>
      <c r="AC154" s="19"/>
    </row>
    <row r="155" spans="1:29" x14ac:dyDescent="0.3">
      <c r="A155" s="177">
        <v>31</v>
      </c>
      <c r="B155" s="138" t="s">
        <v>131</v>
      </c>
      <c r="C155" s="138" t="s">
        <v>129</v>
      </c>
      <c r="D155" s="220" t="s">
        <v>125</v>
      </c>
      <c r="E155" s="220">
        <v>1</v>
      </c>
      <c r="F155" s="220">
        <f t="shared" si="36"/>
        <v>50259.479999999996</v>
      </c>
      <c r="G155" s="220" t="s">
        <v>126</v>
      </c>
      <c r="H155" s="220">
        <v>0.5</v>
      </c>
      <c r="I155" s="220">
        <v>2.84</v>
      </c>
      <c r="J155" s="178">
        <f>F155/2</f>
        <v>25129.739999999998</v>
      </c>
      <c r="K155" s="220"/>
      <c r="L155" s="220"/>
      <c r="M155" s="220"/>
      <c r="N155" s="220"/>
      <c r="O155" s="220"/>
      <c r="P155" s="143">
        <f t="shared" si="39"/>
        <v>17842.115399999999</v>
      </c>
      <c r="Q155" s="220"/>
      <c r="R155" s="220"/>
      <c r="S155" s="220"/>
      <c r="T155" s="220"/>
      <c r="U155" s="220"/>
      <c r="V155" s="220"/>
      <c r="W155" s="220"/>
      <c r="X155" s="220"/>
      <c r="Y155" s="220"/>
      <c r="Z155" s="143"/>
      <c r="AA155" s="143">
        <f t="shared" si="26"/>
        <v>0</v>
      </c>
      <c r="AB155" s="115">
        <f t="shared" si="38"/>
        <v>42971.8554</v>
      </c>
    </row>
    <row r="156" spans="1:29" x14ac:dyDescent="0.3">
      <c r="A156" s="177">
        <v>32</v>
      </c>
      <c r="B156" s="193" t="s">
        <v>142</v>
      </c>
      <c r="C156" s="138" t="s">
        <v>143</v>
      </c>
      <c r="D156" s="220" t="s">
        <v>125</v>
      </c>
      <c r="E156" s="220">
        <v>12</v>
      </c>
      <c r="F156" s="220">
        <f t="shared" si="36"/>
        <v>49728.57</v>
      </c>
      <c r="G156" s="220" t="s">
        <v>134</v>
      </c>
      <c r="H156" s="220">
        <v>1.5</v>
      </c>
      <c r="I156" s="220">
        <v>2.81</v>
      </c>
      <c r="J156" s="178">
        <f>F156*1.5</f>
        <v>74592.854999999996</v>
      </c>
      <c r="K156" s="220"/>
      <c r="L156" s="143">
        <v>7964</v>
      </c>
      <c r="M156" s="220"/>
      <c r="N156" s="220"/>
      <c r="O156" s="220"/>
      <c r="P156" s="143">
        <f t="shared" si="39"/>
        <v>52960.927049999991</v>
      </c>
      <c r="Q156" s="220"/>
      <c r="R156" s="220"/>
      <c r="S156" s="220"/>
      <c r="T156" s="220"/>
      <c r="U156" s="220"/>
      <c r="V156" s="220"/>
      <c r="W156" s="220"/>
      <c r="X156" s="220"/>
      <c r="Y156" s="220"/>
      <c r="Z156" s="143">
        <f>(49728+22378)*10%</f>
        <v>7210.6</v>
      </c>
      <c r="AA156" s="143">
        <f>K156+L156+M156+O156+Q156+S156+T156+U156+V156+Z156</f>
        <v>15174.6</v>
      </c>
      <c r="AB156" s="115">
        <f t="shared" si="38"/>
        <v>142728.38204999999</v>
      </c>
    </row>
    <row r="157" spans="1:29" x14ac:dyDescent="0.3">
      <c r="A157" s="177">
        <v>33</v>
      </c>
      <c r="B157" s="193" t="s">
        <v>144</v>
      </c>
      <c r="C157" s="138" t="s">
        <v>143</v>
      </c>
      <c r="D157" s="220" t="s">
        <v>125</v>
      </c>
      <c r="E157" s="220">
        <v>10</v>
      </c>
      <c r="F157" s="220">
        <f t="shared" si="36"/>
        <v>49728.57</v>
      </c>
      <c r="G157" s="220" t="s">
        <v>134</v>
      </c>
      <c r="H157" s="220">
        <v>1.5</v>
      </c>
      <c r="I157" s="220">
        <v>2.81</v>
      </c>
      <c r="J157" s="178">
        <f>F157*1.5</f>
        <v>74592.854999999996</v>
      </c>
      <c r="K157" s="220"/>
      <c r="L157" s="143">
        <v>7964</v>
      </c>
      <c r="M157" s="220"/>
      <c r="N157" s="220"/>
      <c r="O157" s="220"/>
      <c r="P157" s="143">
        <f t="shared" si="39"/>
        <v>52960.927049999991</v>
      </c>
      <c r="Q157" s="220"/>
      <c r="R157" s="220"/>
      <c r="S157" s="220"/>
      <c r="T157" s="220"/>
      <c r="U157" s="220"/>
      <c r="V157" s="220"/>
      <c r="W157" s="220"/>
      <c r="X157" s="220"/>
      <c r="Y157" s="220"/>
      <c r="Z157" s="143">
        <f>(49729+22378)*10%</f>
        <v>7210.7000000000007</v>
      </c>
      <c r="AA157" s="143">
        <f t="shared" si="26"/>
        <v>15174.7</v>
      </c>
      <c r="AB157" s="115">
        <f t="shared" si="38"/>
        <v>142728.48204999999</v>
      </c>
    </row>
    <row r="158" spans="1:29" x14ac:dyDescent="0.3">
      <c r="A158" s="177">
        <v>34</v>
      </c>
      <c r="B158" s="193" t="s">
        <v>145</v>
      </c>
      <c r="C158" s="138" t="s">
        <v>143</v>
      </c>
      <c r="D158" s="220" t="s">
        <v>125</v>
      </c>
      <c r="E158" s="220">
        <v>20</v>
      </c>
      <c r="F158" s="220">
        <f t="shared" si="36"/>
        <v>49020.69</v>
      </c>
      <c r="G158" s="220" t="s">
        <v>158</v>
      </c>
      <c r="H158" s="220">
        <v>1.5</v>
      </c>
      <c r="I158" s="220">
        <v>2.77</v>
      </c>
      <c r="J158" s="178">
        <f>F158*1.5</f>
        <v>73531.035000000003</v>
      </c>
      <c r="K158" s="220">
        <v>5309</v>
      </c>
      <c r="L158" s="143"/>
      <c r="M158" s="220"/>
      <c r="N158" s="220"/>
      <c r="O158" s="220"/>
      <c r="P158" s="143">
        <f t="shared" si="39"/>
        <v>52207.034849999996</v>
      </c>
      <c r="Q158" s="220"/>
      <c r="R158" s="220"/>
      <c r="S158" s="220"/>
      <c r="T158" s="220"/>
      <c r="U158" s="220"/>
      <c r="V158" s="220"/>
      <c r="W158" s="220"/>
      <c r="X158" s="220"/>
      <c r="Y158" s="220"/>
      <c r="Z158" s="143">
        <f>(49021+22059)*10%</f>
        <v>7108</v>
      </c>
      <c r="AA158" s="143">
        <f t="shared" si="26"/>
        <v>12417</v>
      </c>
      <c r="AB158" s="115">
        <f t="shared" si="38"/>
        <v>138155.06985</v>
      </c>
    </row>
    <row r="159" spans="1:29" x14ac:dyDescent="0.3">
      <c r="A159" s="177">
        <v>35</v>
      </c>
      <c r="B159" s="138" t="s">
        <v>264</v>
      </c>
      <c r="C159" s="138" t="s">
        <v>143</v>
      </c>
      <c r="D159" s="220" t="s">
        <v>125</v>
      </c>
      <c r="E159" s="220">
        <v>2</v>
      </c>
      <c r="F159" s="220">
        <f t="shared" si="36"/>
        <v>49728.57</v>
      </c>
      <c r="G159" s="220" t="s">
        <v>134</v>
      </c>
      <c r="H159" s="220">
        <v>1.5</v>
      </c>
      <c r="I159" s="220">
        <v>2.81</v>
      </c>
      <c r="J159" s="178">
        <f>F159*1.5</f>
        <v>74592.854999999996</v>
      </c>
      <c r="K159" s="220"/>
      <c r="L159" s="143">
        <v>7964</v>
      </c>
      <c r="M159" s="220"/>
      <c r="N159" s="220"/>
      <c r="O159" s="220"/>
      <c r="P159" s="143">
        <f>J159*71%</f>
        <v>52960.927049999991</v>
      </c>
      <c r="Q159" s="220"/>
      <c r="R159" s="220"/>
      <c r="S159" s="220"/>
      <c r="T159" s="220"/>
      <c r="U159" s="220"/>
      <c r="V159" s="220"/>
      <c r="W159" s="220"/>
      <c r="X159" s="220"/>
      <c r="Y159" s="220"/>
      <c r="Z159" s="143">
        <f>(49728+22378)*10%</f>
        <v>7210.6</v>
      </c>
      <c r="AA159" s="143">
        <f t="shared" si="26"/>
        <v>15174.6</v>
      </c>
      <c r="AB159" s="115">
        <f t="shared" si="38"/>
        <v>142728.38204999999</v>
      </c>
    </row>
    <row r="160" spans="1:29" x14ac:dyDescent="0.3">
      <c r="A160" s="177">
        <v>36</v>
      </c>
      <c r="B160" s="193" t="s">
        <v>267</v>
      </c>
      <c r="C160" s="138" t="s">
        <v>143</v>
      </c>
      <c r="D160" s="220" t="s">
        <v>125</v>
      </c>
      <c r="E160" s="220">
        <v>3</v>
      </c>
      <c r="F160" s="220">
        <f t="shared" si="36"/>
        <v>49020.69</v>
      </c>
      <c r="G160" s="220" t="s">
        <v>158</v>
      </c>
      <c r="H160" s="220">
        <v>1.5</v>
      </c>
      <c r="I160" s="220">
        <v>2.77</v>
      </c>
      <c r="J160" s="178">
        <f t="shared" ref="J160:J169" si="40">F160*1.5</f>
        <v>73531.035000000003</v>
      </c>
      <c r="K160" s="220">
        <v>5309</v>
      </c>
      <c r="L160" s="143"/>
      <c r="M160" s="220"/>
      <c r="N160" s="220"/>
      <c r="O160" s="220"/>
      <c r="P160" s="143">
        <f>J160*71%</f>
        <v>52207.034849999996</v>
      </c>
      <c r="Q160" s="220"/>
      <c r="R160" s="220"/>
      <c r="S160" s="220"/>
      <c r="T160" s="220"/>
      <c r="U160" s="220"/>
      <c r="V160" s="220"/>
      <c r="W160" s="220"/>
      <c r="X160" s="220"/>
      <c r="Y160" s="220"/>
      <c r="Z160" s="143">
        <f>(49020+22059)*10%</f>
        <v>7107.9000000000005</v>
      </c>
      <c r="AA160" s="143">
        <f t="shared" si="26"/>
        <v>12416.900000000001</v>
      </c>
      <c r="AB160" s="115">
        <f t="shared" si="38"/>
        <v>138154.96984999999</v>
      </c>
    </row>
    <row r="161" spans="1:28" x14ac:dyDescent="0.3">
      <c r="A161" s="177">
        <v>37</v>
      </c>
      <c r="B161" s="193" t="s">
        <v>274</v>
      </c>
      <c r="C161" s="138" t="s">
        <v>143</v>
      </c>
      <c r="D161" s="220" t="s">
        <v>125</v>
      </c>
      <c r="E161" s="220">
        <v>3</v>
      </c>
      <c r="F161" s="220">
        <f t="shared" si="36"/>
        <v>49020.69</v>
      </c>
      <c r="G161" s="220" t="s">
        <v>158</v>
      </c>
      <c r="H161" s="220">
        <v>1.5</v>
      </c>
      <c r="I161" s="220">
        <v>2.77</v>
      </c>
      <c r="J161" s="178">
        <f t="shared" si="40"/>
        <v>73531.035000000003</v>
      </c>
      <c r="K161" s="220">
        <v>5309</v>
      </c>
      <c r="L161" s="143"/>
      <c r="M161" s="220"/>
      <c r="N161" s="220"/>
      <c r="O161" s="220"/>
      <c r="P161" s="143">
        <f t="shared" ref="P161:P164" si="41">J161*71%</f>
        <v>52207.034849999996</v>
      </c>
      <c r="Q161" s="220"/>
      <c r="R161" s="220"/>
      <c r="S161" s="220"/>
      <c r="T161" s="220"/>
      <c r="U161" s="220"/>
      <c r="V161" s="220"/>
      <c r="W161" s="220"/>
      <c r="X161" s="220"/>
      <c r="Y161" s="220"/>
      <c r="Z161" s="143">
        <f>(49021+22059)*10%</f>
        <v>7108</v>
      </c>
      <c r="AA161" s="143">
        <f t="shared" si="26"/>
        <v>12417</v>
      </c>
      <c r="AB161" s="115">
        <f t="shared" si="38"/>
        <v>138155.06985</v>
      </c>
    </row>
    <row r="162" spans="1:28" x14ac:dyDescent="0.3">
      <c r="A162" s="177">
        <v>38</v>
      </c>
      <c r="B162" s="193" t="s">
        <v>220</v>
      </c>
      <c r="C162" s="138" t="s">
        <v>143</v>
      </c>
      <c r="D162" s="220" t="s">
        <v>125</v>
      </c>
      <c r="E162" s="220">
        <v>5</v>
      </c>
      <c r="F162" s="220">
        <f t="shared" si="36"/>
        <v>49728.57</v>
      </c>
      <c r="G162" s="220" t="s">
        <v>134</v>
      </c>
      <c r="H162" s="220">
        <v>1.5</v>
      </c>
      <c r="I162" s="220">
        <v>2.81</v>
      </c>
      <c r="J162" s="178">
        <f t="shared" si="40"/>
        <v>74592.854999999996</v>
      </c>
      <c r="K162" s="220"/>
      <c r="L162" s="143">
        <v>7964</v>
      </c>
      <c r="M162" s="220"/>
      <c r="N162" s="220"/>
      <c r="O162" s="220"/>
      <c r="P162" s="143">
        <f t="shared" si="41"/>
        <v>52960.927049999991</v>
      </c>
      <c r="Q162" s="220"/>
      <c r="R162" s="220"/>
      <c r="S162" s="220"/>
      <c r="T162" s="220"/>
      <c r="U162" s="220"/>
      <c r="V162" s="220"/>
      <c r="W162" s="220"/>
      <c r="X162" s="220"/>
      <c r="Y162" s="220"/>
      <c r="Z162" s="143">
        <f>(49729+22378)*10%</f>
        <v>7210.7000000000007</v>
      </c>
      <c r="AA162" s="143">
        <f t="shared" si="26"/>
        <v>15174.7</v>
      </c>
      <c r="AB162" s="115">
        <f t="shared" si="38"/>
        <v>142728.48204999999</v>
      </c>
    </row>
    <row r="163" spans="1:28" x14ac:dyDescent="0.3">
      <c r="A163" s="177">
        <v>39</v>
      </c>
      <c r="B163" s="193" t="s">
        <v>245</v>
      </c>
      <c r="C163" s="138" t="s">
        <v>143</v>
      </c>
      <c r="D163" s="220" t="s">
        <v>125</v>
      </c>
      <c r="E163" s="220">
        <v>6</v>
      </c>
      <c r="F163" s="220">
        <f t="shared" si="36"/>
        <v>49728.57</v>
      </c>
      <c r="G163" s="220" t="s">
        <v>134</v>
      </c>
      <c r="H163" s="220">
        <v>1.5</v>
      </c>
      <c r="I163" s="220">
        <v>2.81</v>
      </c>
      <c r="J163" s="178">
        <f t="shared" si="40"/>
        <v>74592.854999999996</v>
      </c>
      <c r="K163" s="220"/>
      <c r="L163" s="143">
        <v>7964</v>
      </c>
      <c r="M163" s="220"/>
      <c r="N163" s="220"/>
      <c r="O163" s="220"/>
      <c r="P163" s="143">
        <f t="shared" si="41"/>
        <v>52960.927049999991</v>
      </c>
      <c r="Q163" s="220"/>
      <c r="R163" s="220"/>
      <c r="S163" s="220"/>
      <c r="T163" s="220"/>
      <c r="U163" s="220"/>
      <c r="V163" s="220"/>
      <c r="W163" s="220"/>
      <c r="X163" s="220"/>
      <c r="Y163" s="220"/>
      <c r="Z163" s="143">
        <f>(49728+22378)*10%</f>
        <v>7210.6</v>
      </c>
      <c r="AA163" s="143">
        <f t="shared" si="26"/>
        <v>15174.6</v>
      </c>
      <c r="AB163" s="115">
        <f t="shared" si="38"/>
        <v>142728.38204999999</v>
      </c>
    </row>
    <row r="164" spans="1:28" x14ac:dyDescent="0.3">
      <c r="A164" s="177">
        <v>40</v>
      </c>
      <c r="B164" s="193" t="s">
        <v>221</v>
      </c>
      <c r="C164" s="138" t="s">
        <v>143</v>
      </c>
      <c r="D164" s="220" t="s">
        <v>125</v>
      </c>
      <c r="E164" s="220">
        <v>10</v>
      </c>
      <c r="F164" s="220">
        <f t="shared" si="36"/>
        <v>49020.69</v>
      </c>
      <c r="G164" s="220" t="s">
        <v>158</v>
      </c>
      <c r="H164" s="220">
        <v>1.5</v>
      </c>
      <c r="I164" s="220">
        <v>2.77</v>
      </c>
      <c r="J164" s="178">
        <f t="shared" si="40"/>
        <v>73531.035000000003</v>
      </c>
      <c r="K164" s="220">
        <v>5309</v>
      </c>
      <c r="L164" s="143"/>
      <c r="M164" s="220"/>
      <c r="N164" s="220"/>
      <c r="O164" s="220"/>
      <c r="P164" s="143">
        <f t="shared" si="41"/>
        <v>52207.034849999996</v>
      </c>
      <c r="Q164" s="220"/>
      <c r="R164" s="220"/>
      <c r="S164" s="220"/>
      <c r="T164" s="220"/>
      <c r="U164" s="220"/>
      <c r="V164" s="220"/>
      <c r="W164" s="220"/>
      <c r="X164" s="220"/>
      <c r="Y164" s="220"/>
      <c r="Z164" s="143">
        <f>(49021+22059)*10%</f>
        <v>7108</v>
      </c>
      <c r="AA164" s="143">
        <f t="shared" si="26"/>
        <v>12417</v>
      </c>
      <c r="AB164" s="115">
        <f t="shared" si="38"/>
        <v>138155.06985</v>
      </c>
    </row>
    <row r="165" spans="1:28" x14ac:dyDescent="0.3">
      <c r="A165" s="177">
        <v>41</v>
      </c>
      <c r="B165" s="193" t="s">
        <v>152</v>
      </c>
      <c r="C165" s="138" t="s">
        <v>143</v>
      </c>
      <c r="D165" s="220" t="s">
        <v>125</v>
      </c>
      <c r="E165" s="220">
        <v>10</v>
      </c>
      <c r="F165" s="220">
        <f t="shared" si="36"/>
        <v>49728.57</v>
      </c>
      <c r="G165" s="220" t="s">
        <v>134</v>
      </c>
      <c r="H165" s="220">
        <v>1.5</v>
      </c>
      <c r="I165" s="220">
        <v>2.81</v>
      </c>
      <c r="J165" s="178">
        <f t="shared" si="40"/>
        <v>74592.854999999996</v>
      </c>
      <c r="K165" s="220"/>
      <c r="L165" s="143">
        <v>7964</v>
      </c>
      <c r="M165" s="220"/>
      <c r="N165" s="220"/>
      <c r="O165" s="220"/>
      <c r="P165" s="143">
        <f>J165*71%</f>
        <v>52960.927049999991</v>
      </c>
      <c r="Q165" s="220"/>
      <c r="R165" s="220"/>
      <c r="S165" s="220"/>
      <c r="T165" s="220"/>
      <c r="U165" s="220"/>
      <c r="V165" s="220"/>
      <c r="W165" s="220"/>
      <c r="X165" s="220"/>
      <c r="Y165" s="220"/>
      <c r="Z165" s="143">
        <f>(49729+22378)*10%</f>
        <v>7210.7000000000007</v>
      </c>
      <c r="AA165" s="143">
        <f t="shared" si="26"/>
        <v>15174.7</v>
      </c>
      <c r="AB165" s="115">
        <f t="shared" si="38"/>
        <v>142728.48204999999</v>
      </c>
    </row>
    <row r="166" spans="1:28" x14ac:dyDescent="0.3">
      <c r="A166" s="177">
        <v>42</v>
      </c>
      <c r="B166" s="193" t="s">
        <v>153</v>
      </c>
      <c r="C166" s="138" t="s">
        <v>143</v>
      </c>
      <c r="D166" s="220" t="s">
        <v>125</v>
      </c>
      <c r="E166" s="220">
        <v>20</v>
      </c>
      <c r="F166" s="220">
        <f t="shared" si="36"/>
        <v>49728.57</v>
      </c>
      <c r="G166" s="220" t="s">
        <v>134</v>
      </c>
      <c r="H166" s="220">
        <v>1.5</v>
      </c>
      <c r="I166" s="220">
        <v>2.81</v>
      </c>
      <c r="J166" s="178">
        <f t="shared" si="40"/>
        <v>74592.854999999996</v>
      </c>
      <c r="K166" s="220"/>
      <c r="L166" s="143">
        <v>7964</v>
      </c>
      <c r="M166" s="220"/>
      <c r="N166" s="220"/>
      <c r="O166" s="220"/>
      <c r="P166" s="143">
        <f>J166*71%</f>
        <v>52960.927049999991</v>
      </c>
      <c r="Q166" s="220"/>
      <c r="R166" s="220"/>
      <c r="S166" s="220"/>
      <c r="T166" s="220"/>
      <c r="U166" s="220"/>
      <c r="V166" s="220"/>
      <c r="W166" s="220"/>
      <c r="X166" s="220"/>
      <c r="Y166" s="220"/>
      <c r="Z166" s="143">
        <f>(49729+22378)*10%</f>
        <v>7210.7000000000007</v>
      </c>
      <c r="AA166" s="143">
        <f t="shared" si="26"/>
        <v>15174.7</v>
      </c>
      <c r="AB166" s="115">
        <f t="shared" si="38"/>
        <v>142728.48204999999</v>
      </c>
    </row>
    <row r="167" spans="1:28" x14ac:dyDescent="0.3">
      <c r="A167" s="177">
        <v>43</v>
      </c>
      <c r="B167" s="193" t="s">
        <v>230</v>
      </c>
      <c r="C167" s="138" t="s">
        <v>143</v>
      </c>
      <c r="D167" s="220" t="s">
        <v>125</v>
      </c>
      <c r="E167" s="220">
        <v>15</v>
      </c>
      <c r="F167" s="220">
        <f t="shared" si="36"/>
        <v>49728.57</v>
      </c>
      <c r="G167" s="220" t="s">
        <v>134</v>
      </c>
      <c r="H167" s="220">
        <v>1.5</v>
      </c>
      <c r="I167" s="220">
        <v>2.81</v>
      </c>
      <c r="J167" s="178">
        <f t="shared" si="40"/>
        <v>74592.854999999996</v>
      </c>
      <c r="K167" s="220"/>
      <c r="L167" s="143">
        <v>7964</v>
      </c>
      <c r="M167" s="220"/>
      <c r="N167" s="220"/>
      <c r="O167" s="220"/>
      <c r="P167" s="143">
        <f t="shared" ref="P167:P168" si="42">J167*71%</f>
        <v>52960.927049999991</v>
      </c>
      <c r="Q167" s="220"/>
      <c r="R167" s="220"/>
      <c r="S167" s="220"/>
      <c r="T167" s="220"/>
      <c r="U167" s="220"/>
      <c r="V167" s="220"/>
      <c r="W167" s="220"/>
      <c r="X167" s="220"/>
      <c r="Y167" s="220"/>
      <c r="Z167" s="143">
        <f>(49729+22378)*10%</f>
        <v>7210.7000000000007</v>
      </c>
      <c r="AA167" s="143">
        <f t="shared" si="26"/>
        <v>15174.7</v>
      </c>
      <c r="AB167" s="115">
        <f t="shared" si="38"/>
        <v>142728.48204999999</v>
      </c>
    </row>
    <row r="168" spans="1:28" x14ac:dyDescent="0.3">
      <c r="A168" s="177">
        <v>44</v>
      </c>
      <c r="B168" s="193" t="s">
        <v>225</v>
      </c>
      <c r="C168" s="138" t="s">
        <v>143</v>
      </c>
      <c r="D168" s="220" t="s">
        <v>125</v>
      </c>
      <c r="E168" s="220">
        <v>26</v>
      </c>
      <c r="F168" s="220">
        <f t="shared" si="36"/>
        <v>49728.57</v>
      </c>
      <c r="G168" s="220" t="s">
        <v>134</v>
      </c>
      <c r="H168" s="220">
        <v>1.5</v>
      </c>
      <c r="I168" s="220">
        <v>2.81</v>
      </c>
      <c r="J168" s="178">
        <f t="shared" si="40"/>
        <v>74592.854999999996</v>
      </c>
      <c r="K168" s="220"/>
      <c r="L168" s="143">
        <v>7964</v>
      </c>
      <c r="M168" s="220"/>
      <c r="N168" s="220"/>
      <c r="O168" s="220"/>
      <c r="P168" s="143">
        <f t="shared" si="42"/>
        <v>52960.927049999991</v>
      </c>
      <c r="Q168" s="220"/>
      <c r="R168" s="220"/>
      <c r="S168" s="220"/>
      <c r="T168" s="220"/>
      <c r="U168" s="220"/>
      <c r="V168" s="220"/>
      <c r="W168" s="220"/>
      <c r="X168" s="220"/>
      <c r="Y168" s="220"/>
      <c r="Z168" s="143">
        <f>(49729+22378)*10%</f>
        <v>7210.7000000000007</v>
      </c>
      <c r="AA168" s="143">
        <f t="shared" si="26"/>
        <v>15174.7</v>
      </c>
      <c r="AB168" s="115">
        <f t="shared" si="38"/>
        <v>142728.48204999999</v>
      </c>
    </row>
    <row r="169" spans="1:28" x14ac:dyDescent="0.3">
      <c r="A169" s="177">
        <v>45</v>
      </c>
      <c r="B169" s="193" t="s">
        <v>224</v>
      </c>
      <c r="C169" s="138" t="s">
        <v>143</v>
      </c>
      <c r="D169" s="220" t="s">
        <v>125</v>
      </c>
      <c r="E169" s="220">
        <v>1</v>
      </c>
      <c r="F169" s="220">
        <f t="shared" si="36"/>
        <v>49020.69</v>
      </c>
      <c r="G169" s="220" t="s">
        <v>158</v>
      </c>
      <c r="H169" s="220">
        <v>1.5</v>
      </c>
      <c r="I169" s="220">
        <v>2.77</v>
      </c>
      <c r="J169" s="178">
        <f t="shared" si="40"/>
        <v>73531.035000000003</v>
      </c>
      <c r="K169" s="188">
        <v>5309</v>
      </c>
      <c r="L169" s="143"/>
      <c r="M169" s="220"/>
      <c r="N169" s="220"/>
      <c r="O169" s="220"/>
      <c r="P169" s="143">
        <f>J169*71%</f>
        <v>52207.034849999996</v>
      </c>
      <c r="Q169" s="220"/>
      <c r="R169" s="220"/>
      <c r="S169" s="220"/>
      <c r="T169" s="220"/>
      <c r="U169" s="220"/>
      <c r="V169" s="220"/>
      <c r="W169" s="220"/>
      <c r="X169" s="220"/>
      <c r="Y169" s="220"/>
      <c r="Z169" s="143">
        <f>(49021+22059)*10%</f>
        <v>7108</v>
      </c>
      <c r="AA169" s="143">
        <f>K169+L169+M169+O169+Q169+S169+T169+U169+V169+Z169</f>
        <v>12417</v>
      </c>
      <c r="AB169" s="115">
        <f t="shared" si="38"/>
        <v>138155.06985</v>
      </c>
    </row>
    <row r="170" spans="1:28" x14ac:dyDescent="0.3">
      <c r="A170" s="177">
        <v>46</v>
      </c>
      <c r="B170" s="193" t="s">
        <v>244</v>
      </c>
      <c r="C170" s="138" t="s">
        <v>143</v>
      </c>
      <c r="D170" s="220" t="s">
        <v>125</v>
      </c>
      <c r="E170" s="220">
        <v>18</v>
      </c>
      <c r="F170" s="220">
        <f t="shared" si="36"/>
        <v>49020.69</v>
      </c>
      <c r="G170" s="220" t="s">
        <v>158</v>
      </c>
      <c r="H170" s="220">
        <v>1.5</v>
      </c>
      <c r="I170" s="220">
        <v>2.77</v>
      </c>
      <c r="J170" s="178">
        <f>F170*1.5</f>
        <v>73531.035000000003</v>
      </c>
      <c r="K170" s="143">
        <v>5309</v>
      </c>
      <c r="L170" s="220"/>
      <c r="M170" s="220"/>
      <c r="N170" s="220"/>
      <c r="O170" s="220"/>
      <c r="P170" s="143">
        <f>J170*71%</f>
        <v>52207.034849999996</v>
      </c>
      <c r="Q170" s="220"/>
      <c r="R170" s="220"/>
      <c r="S170" s="220"/>
      <c r="T170" s="220"/>
      <c r="U170" s="220"/>
      <c r="V170" s="220"/>
      <c r="W170" s="220"/>
      <c r="X170" s="220"/>
      <c r="Y170" s="220"/>
      <c r="Z170" s="143">
        <f>(49021+22059)*10%</f>
        <v>7108</v>
      </c>
      <c r="AA170" s="143">
        <f t="shared" si="26"/>
        <v>12417</v>
      </c>
      <c r="AB170" s="115">
        <f t="shared" si="38"/>
        <v>138155.06985</v>
      </c>
    </row>
    <row r="171" spans="1:28" x14ac:dyDescent="0.3">
      <c r="A171" s="177">
        <v>47</v>
      </c>
      <c r="B171" s="193" t="s">
        <v>235</v>
      </c>
      <c r="C171" s="138" t="s">
        <v>143</v>
      </c>
      <c r="D171" s="220" t="s">
        <v>125</v>
      </c>
      <c r="E171" s="220">
        <v>12</v>
      </c>
      <c r="F171" s="220">
        <f t="shared" si="36"/>
        <v>49728.57</v>
      </c>
      <c r="G171" s="220" t="s">
        <v>134</v>
      </c>
      <c r="H171" s="220">
        <v>1.5</v>
      </c>
      <c r="I171" s="220">
        <v>2.81</v>
      </c>
      <c r="J171" s="178">
        <f t="shared" ref="J171:J172" si="43">F171*1.5</f>
        <v>74592.854999999996</v>
      </c>
      <c r="K171" s="143"/>
      <c r="L171" s="220">
        <v>7964</v>
      </c>
      <c r="M171" s="220"/>
      <c r="N171" s="220"/>
      <c r="O171" s="220"/>
      <c r="P171" s="143">
        <f t="shared" ref="P171:P174" si="44">J171*71%</f>
        <v>52960.927049999991</v>
      </c>
      <c r="Q171" s="220"/>
      <c r="R171" s="220"/>
      <c r="S171" s="220"/>
      <c r="T171" s="220"/>
      <c r="U171" s="220"/>
      <c r="V171" s="220"/>
      <c r="W171" s="220"/>
      <c r="X171" s="220"/>
      <c r="Y171" s="220"/>
      <c r="Z171" s="143">
        <f>(49729+22378)*10%</f>
        <v>7210.7000000000007</v>
      </c>
      <c r="AA171" s="143">
        <f t="shared" si="26"/>
        <v>15174.7</v>
      </c>
      <c r="AB171" s="115">
        <f t="shared" si="38"/>
        <v>142728.48204999999</v>
      </c>
    </row>
    <row r="172" spans="1:28" x14ac:dyDescent="0.3">
      <c r="A172" s="177">
        <v>48</v>
      </c>
      <c r="B172" s="193" t="s">
        <v>271</v>
      </c>
      <c r="C172" s="138" t="s">
        <v>143</v>
      </c>
      <c r="D172" s="220" t="s">
        <v>125</v>
      </c>
      <c r="E172" s="220">
        <v>10</v>
      </c>
      <c r="F172" s="220">
        <f t="shared" si="36"/>
        <v>49728.57</v>
      </c>
      <c r="G172" s="220" t="s">
        <v>134</v>
      </c>
      <c r="H172" s="220">
        <v>1.5</v>
      </c>
      <c r="I172" s="220">
        <v>2.81</v>
      </c>
      <c r="J172" s="178">
        <f t="shared" si="43"/>
        <v>74592.854999999996</v>
      </c>
      <c r="K172" s="143"/>
      <c r="L172" s="220">
        <v>7964</v>
      </c>
      <c r="M172" s="220"/>
      <c r="N172" s="220"/>
      <c r="O172" s="220"/>
      <c r="P172" s="143">
        <f t="shared" si="44"/>
        <v>52960.927049999991</v>
      </c>
      <c r="Q172" s="220"/>
      <c r="R172" s="220"/>
      <c r="S172" s="220"/>
      <c r="T172" s="220"/>
      <c r="U172" s="220"/>
      <c r="V172" s="220"/>
      <c r="W172" s="220"/>
      <c r="X172" s="220"/>
      <c r="Y172" s="220"/>
      <c r="Z172" s="143">
        <f>(49729+22378)*10%</f>
        <v>7210.7000000000007</v>
      </c>
      <c r="AA172" s="143">
        <f t="shared" si="26"/>
        <v>15174.7</v>
      </c>
      <c r="AB172" s="115">
        <f t="shared" si="38"/>
        <v>142728.48204999999</v>
      </c>
    </row>
    <row r="173" spans="1:28" x14ac:dyDescent="0.3">
      <c r="A173" s="177">
        <v>50</v>
      </c>
      <c r="B173" s="193" t="s">
        <v>253</v>
      </c>
      <c r="C173" s="138" t="s">
        <v>143</v>
      </c>
      <c r="D173" s="220" t="s">
        <v>125</v>
      </c>
      <c r="E173" s="220">
        <v>1</v>
      </c>
      <c r="F173" s="220">
        <f t="shared" si="36"/>
        <v>49728.57</v>
      </c>
      <c r="G173" s="220" t="s">
        <v>134</v>
      </c>
      <c r="H173" s="220">
        <v>1.5</v>
      </c>
      <c r="I173" s="220">
        <v>2.81</v>
      </c>
      <c r="J173" s="178">
        <f>F173*1.5</f>
        <v>74592.854999999996</v>
      </c>
      <c r="K173" s="143"/>
      <c r="L173" s="220">
        <v>7964</v>
      </c>
      <c r="M173" s="220"/>
      <c r="N173" s="220"/>
      <c r="O173" s="220"/>
      <c r="P173" s="143">
        <f t="shared" si="44"/>
        <v>52960.927049999991</v>
      </c>
      <c r="Q173" s="220"/>
      <c r="R173" s="220"/>
      <c r="S173" s="220"/>
      <c r="T173" s="220"/>
      <c r="U173" s="220"/>
      <c r="V173" s="220"/>
      <c r="W173" s="220"/>
      <c r="X173" s="220"/>
      <c r="Y173" s="220"/>
      <c r="Z173" s="143">
        <f>(49729+22378)*10%</f>
        <v>7210.7000000000007</v>
      </c>
      <c r="AA173" s="143">
        <f t="shared" si="26"/>
        <v>15174.7</v>
      </c>
      <c r="AB173" s="115">
        <f t="shared" si="38"/>
        <v>142728.48204999999</v>
      </c>
    </row>
    <row r="174" spans="1:28" x14ac:dyDescent="0.3">
      <c r="A174" s="177">
        <v>51</v>
      </c>
      <c r="B174" s="138" t="s">
        <v>131</v>
      </c>
      <c r="C174" s="138" t="s">
        <v>124</v>
      </c>
      <c r="D174" s="220" t="s">
        <v>125</v>
      </c>
      <c r="E174" s="220">
        <v>2</v>
      </c>
      <c r="F174" s="220">
        <f t="shared" si="36"/>
        <v>51144.33</v>
      </c>
      <c r="G174" s="220" t="s">
        <v>113</v>
      </c>
      <c r="H174" s="220">
        <v>1</v>
      </c>
      <c r="I174" s="220">
        <v>2.89</v>
      </c>
      <c r="J174" s="178">
        <f t="shared" ref="J174:J175" si="45">F174</f>
        <v>51144.33</v>
      </c>
      <c r="K174" s="220"/>
      <c r="L174" s="220"/>
      <c r="M174" s="220"/>
      <c r="N174" s="220"/>
      <c r="O174" s="220"/>
      <c r="P174" s="143">
        <f t="shared" si="44"/>
        <v>36312.474300000002</v>
      </c>
      <c r="Q174" s="220"/>
      <c r="R174" s="220"/>
      <c r="S174" s="220"/>
      <c r="T174" s="220"/>
      <c r="U174" s="220"/>
      <c r="V174" s="220"/>
      <c r="W174" s="220"/>
      <c r="X174" s="220"/>
      <c r="Y174" s="220"/>
      <c r="Z174" s="143">
        <f>(J174+P174)*10%</f>
        <v>8745.6804300000003</v>
      </c>
      <c r="AA174" s="143">
        <f t="shared" si="26"/>
        <v>8745.6804300000003</v>
      </c>
      <c r="AB174" s="115">
        <f t="shared" si="38"/>
        <v>96202.484729999996</v>
      </c>
    </row>
    <row r="175" spans="1:28" x14ac:dyDescent="0.3">
      <c r="A175" s="177">
        <v>52</v>
      </c>
      <c r="B175" s="138" t="s">
        <v>130</v>
      </c>
      <c r="C175" s="138" t="s">
        <v>157</v>
      </c>
      <c r="D175" s="220" t="s">
        <v>125</v>
      </c>
      <c r="E175" s="220">
        <v>10</v>
      </c>
      <c r="F175" s="220">
        <f t="shared" si="36"/>
        <v>49020.69</v>
      </c>
      <c r="G175" s="220" t="s">
        <v>158</v>
      </c>
      <c r="H175" s="220">
        <v>1</v>
      </c>
      <c r="I175" s="220">
        <v>2.77</v>
      </c>
      <c r="J175" s="178">
        <f t="shared" si="45"/>
        <v>49020.69</v>
      </c>
      <c r="K175" s="220"/>
      <c r="L175" s="220"/>
      <c r="M175" s="220"/>
      <c r="N175" s="220"/>
      <c r="O175" s="220"/>
      <c r="P175" s="143">
        <f>J175*71%</f>
        <v>34804.689899999998</v>
      </c>
      <c r="Q175" s="220"/>
      <c r="R175" s="220"/>
      <c r="S175" s="220"/>
      <c r="T175" s="220"/>
      <c r="U175" s="220"/>
      <c r="V175" s="220"/>
      <c r="W175" s="220"/>
      <c r="X175" s="220"/>
      <c r="Y175" s="220"/>
      <c r="Z175" s="143">
        <f>(J175+P175)*10%</f>
        <v>8382.5379900000007</v>
      </c>
      <c r="AA175" s="143">
        <f t="shared" si="26"/>
        <v>8382.5379900000007</v>
      </c>
      <c r="AB175" s="115">
        <f t="shared" si="38"/>
        <v>92207.917889999997</v>
      </c>
    </row>
    <row r="176" spans="1:28" ht="24" customHeight="1" x14ac:dyDescent="0.3">
      <c r="A176" s="177">
        <v>54</v>
      </c>
      <c r="B176" s="138" t="s">
        <v>106</v>
      </c>
      <c r="C176" s="138" t="s">
        <v>115</v>
      </c>
      <c r="D176" s="220" t="s">
        <v>125</v>
      </c>
      <c r="E176" s="220">
        <v>0</v>
      </c>
      <c r="F176" s="220">
        <f t="shared" si="36"/>
        <v>51144.33</v>
      </c>
      <c r="G176" s="220" t="s">
        <v>113</v>
      </c>
      <c r="H176" s="220">
        <v>0.5</v>
      </c>
      <c r="I176" s="220">
        <v>2.89</v>
      </c>
      <c r="J176" s="178">
        <f>F176*0.5</f>
        <v>25572.165000000001</v>
      </c>
      <c r="K176" s="220"/>
      <c r="L176" s="220"/>
      <c r="M176" s="220"/>
      <c r="N176" s="220"/>
      <c r="O176" s="220"/>
      <c r="P176" s="143">
        <f>J176*71%</f>
        <v>18156.237150000001</v>
      </c>
      <c r="Q176" s="220"/>
      <c r="R176" s="220"/>
      <c r="S176" s="220"/>
      <c r="T176" s="220"/>
      <c r="U176" s="220"/>
      <c r="V176" s="220"/>
      <c r="W176" s="220"/>
      <c r="X176" s="220"/>
      <c r="Y176" s="220"/>
      <c r="Z176" s="143">
        <f>(J176+P176)*10%</f>
        <v>4372.8402150000002</v>
      </c>
      <c r="AA176" s="143">
        <f t="shared" si="26"/>
        <v>4372.8402150000002</v>
      </c>
      <c r="AB176" s="115">
        <f t="shared" si="38"/>
        <v>48101.242364999998</v>
      </c>
    </row>
    <row r="177" spans="1:28" ht="21" customHeight="1" x14ac:dyDescent="0.3">
      <c r="A177" s="177">
        <v>55</v>
      </c>
      <c r="B177" s="138" t="s">
        <v>190</v>
      </c>
      <c r="C177" s="138" t="s">
        <v>115</v>
      </c>
      <c r="D177" s="220" t="s">
        <v>58</v>
      </c>
      <c r="E177" s="220">
        <v>3</v>
      </c>
      <c r="F177" s="187">
        <f t="shared" si="36"/>
        <v>51144.33</v>
      </c>
      <c r="G177" s="220" t="s">
        <v>113</v>
      </c>
      <c r="H177" s="220">
        <v>0.5</v>
      </c>
      <c r="I177" s="220">
        <v>2.89</v>
      </c>
      <c r="J177" s="178">
        <f>F177/2</f>
        <v>25572.165000000001</v>
      </c>
      <c r="K177" s="220"/>
      <c r="L177" s="220"/>
      <c r="M177" s="220"/>
      <c r="N177" s="220"/>
      <c r="O177" s="220"/>
      <c r="P177" s="143">
        <f t="shared" ref="P177:P179" si="46">J177*71%</f>
        <v>18156.237150000001</v>
      </c>
      <c r="Q177" s="220"/>
      <c r="R177" s="220"/>
      <c r="S177" s="220"/>
      <c r="T177" s="220"/>
      <c r="U177" s="220"/>
      <c r="V177" s="220"/>
      <c r="W177" s="220"/>
      <c r="X177" s="220"/>
      <c r="Y177" s="220"/>
      <c r="Z177" s="143"/>
      <c r="AA177" s="143">
        <f t="shared" si="26"/>
        <v>0</v>
      </c>
      <c r="AB177" s="115">
        <f t="shared" si="38"/>
        <v>43728.402150000002</v>
      </c>
    </row>
    <row r="178" spans="1:28" ht="21" customHeight="1" x14ac:dyDescent="0.3">
      <c r="A178" s="177">
        <v>56</v>
      </c>
      <c r="B178" s="138" t="s">
        <v>263</v>
      </c>
      <c r="C178" s="138" t="s">
        <v>157</v>
      </c>
      <c r="D178" s="220" t="s">
        <v>125</v>
      </c>
      <c r="E178" s="220">
        <v>0</v>
      </c>
      <c r="F178" s="187">
        <f t="shared" si="36"/>
        <v>49020.69</v>
      </c>
      <c r="G178" s="220" t="s">
        <v>158</v>
      </c>
      <c r="H178" s="220">
        <v>1</v>
      </c>
      <c r="I178" s="220">
        <v>2.77</v>
      </c>
      <c r="J178" s="178">
        <f>F178</f>
        <v>49020.69</v>
      </c>
      <c r="K178" s="220"/>
      <c r="L178" s="220"/>
      <c r="M178" s="220"/>
      <c r="N178" s="220"/>
      <c r="O178" s="220"/>
      <c r="P178" s="143">
        <f t="shared" si="46"/>
        <v>34804.689899999998</v>
      </c>
      <c r="Q178" s="220"/>
      <c r="R178" s="220"/>
      <c r="S178" s="220"/>
      <c r="T178" s="220"/>
      <c r="U178" s="220"/>
      <c r="V178" s="220"/>
      <c r="W178" s="220"/>
      <c r="X178" s="220"/>
      <c r="Y178" s="220"/>
      <c r="Z178" s="143">
        <f>(J178+P178)*10%</f>
        <v>8382.5379900000007</v>
      </c>
      <c r="AA178" s="143">
        <f t="shared" si="26"/>
        <v>8382.5379900000007</v>
      </c>
      <c r="AB178" s="115">
        <f t="shared" si="38"/>
        <v>92207.917889999997</v>
      </c>
    </row>
    <row r="179" spans="1:28" ht="21" customHeight="1" x14ac:dyDescent="0.3">
      <c r="A179" s="177">
        <v>57</v>
      </c>
      <c r="B179" s="138" t="s">
        <v>263</v>
      </c>
      <c r="C179" s="138" t="s">
        <v>129</v>
      </c>
      <c r="D179" s="220" t="s">
        <v>125</v>
      </c>
      <c r="E179" s="220">
        <v>0</v>
      </c>
      <c r="F179" s="187">
        <f t="shared" si="36"/>
        <v>50259.479999999996</v>
      </c>
      <c r="G179" s="220" t="s">
        <v>126</v>
      </c>
      <c r="H179" s="220">
        <v>0.5</v>
      </c>
      <c r="I179" s="220">
        <v>2.84</v>
      </c>
      <c r="J179" s="178">
        <f t="shared" ref="J179" si="47">F179/2</f>
        <v>25129.739999999998</v>
      </c>
      <c r="K179" s="220"/>
      <c r="L179" s="220"/>
      <c r="M179" s="220"/>
      <c r="N179" s="220"/>
      <c r="O179" s="220"/>
      <c r="P179" s="143">
        <f t="shared" si="46"/>
        <v>17842.115399999999</v>
      </c>
      <c r="Q179" s="220"/>
      <c r="R179" s="220"/>
      <c r="S179" s="220"/>
      <c r="T179" s="220"/>
      <c r="U179" s="220"/>
      <c r="V179" s="220"/>
      <c r="W179" s="220"/>
      <c r="X179" s="220"/>
      <c r="Y179" s="220"/>
      <c r="Z179" s="143"/>
      <c r="AA179" s="143">
        <f t="shared" si="26"/>
        <v>0</v>
      </c>
      <c r="AB179" s="115">
        <f t="shared" si="38"/>
        <v>42971.8554</v>
      </c>
    </row>
    <row r="180" spans="1:28" x14ac:dyDescent="0.3">
      <c r="A180" s="177">
        <v>58</v>
      </c>
      <c r="B180" s="138" t="s">
        <v>248</v>
      </c>
      <c r="C180" s="138" t="s">
        <v>247</v>
      </c>
      <c r="D180" s="220" t="s">
        <v>58</v>
      </c>
      <c r="E180" s="220">
        <v>9</v>
      </c>
      <c r="F180" s="187">
        <f t="shared" si="36"/>
        <v>76628.009999999995</v>
      </c>
      <c r="G180" s="220" t="s">
        <v>246</v>
      </c>
      <c r="H180" s="220">
        <v>1</v>
      </c>
      <c r="I180" s="220">
        <v>4.33</v>
      </c>
      <c r="J180" s="178">
        <f>F180</f>
        <v>76628.009999999995</v>
      </c>
      <c r="K180" s="220"/>
      <c r="L180" s="220"/>
      <c r="M180" s="220">
        <v>7079</v>
      </c>
      <c r="N180" s="220"/>
      <c r="O180" s="143">
        <f>J180*100%</f>
        <v>76628.009999999995</v>
      </c>
      <c r="P180" s="143"/>
      <c r="Q180" s="143">
        <f>O180*10%</f>
        <v>7662.8009999999995</v>
      </c>
      <c r="R180" s="220"/>
      <c r="S180" s="220"/>
      <c r="T180" s="220"/>
      <c r="U180" s="220"/>
      <c r="V180" s="220"/>
      <c r="W180" s="220"/>
      <c r="X180" s="220"/>
      <c r="Y180" s="220"/>
      <c r="Z180" s="143">
        <f>J180*10%</f>
        <v>7662.8009999999995</v>
      </c>
      <c r="AA180" s="143">
        <f t="shared" si="26"/>
        <v>99032.611999999994</v>
      </c>
      <c r="AB180" s="115">
        <f t="shared" si="38"/>
        <v>175660.62199999997</v>
      </c>
    </row>
    <row r="181" spans="1:28" x14ac:dyDescent="0.3">
      <c r="A181" s="177">
        <v>59</v>
      </c>
      <c r="B181" s="138" t="s">
        <v>256</v>
      </c>
      <c r="C181" s="138" t="s">
        <v>115</v>
      </c>
      <c r="D181" s="220" t="s">
        <v>118</v>
      </c>
      <c r="E181" s="220">
        <v>0</v>
      </c>
      <c r="F181" s="187">
        <f t="shared" si="36"/>
        <v>51144.33</v>
      </c>
      <c r="G181" s="220" t="s">
        <v>113</v>
      </c>
      <c r="H181" s="220">
        <v>0.5</v>
      </c>
      <c r="I181" s="220">
        <v>2.89</v>
      </c>
      <c r="J181" s="178">
        <f>F181/2</f>
        <v>25572.165000000001</v>
      </c>
      <c r="K181" s="220"/>
      <c r="L181" s="220"/>
      <c r="M181" s="220"/>
      <c r="N181" s="220"/>
      <c r="O181" s="220"/>
      <c r="P181" s="143">
        <f>J181*71%</f>
        <v>18156.237150000001</v>
      </c>
      <c r="Q181" s="220"/>
      <c r="R181" s="220"/>
      <c r="S181" s="220"/>
      <c r="T181" s="220"/>
      <c r="U181" s="220"/>
      <c r="V181" s="220"/>
      <c r="W181" s="220"/>
      <c r="X181" s="220"/>
      <c r="Y181" s="220"/>
      <c r="Z181" s="143"/>
      <c r="AA181" s="143">
        <f t="shared" si="26"/>
        <v>0</v>
      </c>
      <c r="AB181" s="115">
        <f t="shared" si="38"/>
        <v>43728.402150000002</v>
      </c>
    </row>
    <row r="182" spans="1:28" x14ac:dyDescent="0.3">
      <c r="A182" s="177">
        <v>60</v>
      </c>
      <c r="B182" s="138" t="s">
        <v>240</v>
      </c>
      <c r="C182" s="138" t="s">
        <v>115</v>
      </c>
      <c r="D182" s="220" t="s">
        <v>118</v>
      </c>
      <c r="E182" s="220">
        <v>0</v>
      </c>
      <c r="F182" s="187">
        <f t="shared" si="36"/>
        <v>51144.33</v>
      </c>
      <c r="G182" s="220" t="s">
        <v>113</v>
      </c>
      <c r="H182" s="220">
        <v>0.5</v>
      </c>
      <c r="I182" s="220">
        <v>2.89</v>
      </c>
      <c r="J182" s="178">
        <f>F182/2</f>
        <v>25572.165000000001</v>
      </c>
      <c r="K182" s="220"/>
      <c r="L182" s="220"/>
      <c r="M182" s="220"/>
      <c r="N182" s="220"/>
      <c r="O182" s="220"/>
      <c r="P182" s="143">
        <f>J182*71%</f>
        <v>18156.237150000001</v>
      </c>
      <c r="Q182" s="220"/>
      <c r="R182" s="220"/>
      <c r="S182" s="220"/>
      <c r="T182" s="220"/>
      <c r="U182" s="220"/>
      <c r="V182" s="220"/>
      <c r="W182" s="220"/>
      <c r="X182" s="220"/>
      <c r="Y182" s="220"/>
      <c r="Z182" s="143"/>
      <c r="AA182" s="143">
        <f t="shared" si="26"/>
        <v>0</v>
      </c>
      <c r="AB182" s="115">
        <f t="shared" si="38"/>
        <v>43728.402150000002</v>
      </c>
    </row>
    <row r="183" spans="1:28" x14ac:dyDescent="0.3">
      <c r="A183" s="177">
        <v>61</v>
      </c>
      <c r="B183" s="138" t="s">
        <v>191</v>
      </c>
      <c r="C183" s="138" t="s">
        <v>115</v>
      </c>
      <c r="D183" s="220" t="s">
        <v>118</v>
      </c>
      <c r="E183" s="220">
        <v>5</v>
      </c>
      <c r="F183" s="187">
        <f t="shared" si="36"/>
        <v>51144.33</v>
      </c>
      <c r="G183" s="220" t="s">
        <v>113</v>
      </c>
      <c r="H183" s="220">
        <v>1</v>
      </c>
      <c r="I183" s="220">
        <v>2.89</v>
      </c>
      <c r="J183" s="178">
        <f>F183</f>
        <v>51144.33</v>
      </c>
      <c r="K183" s="220"/>
      <c r="L183" s="220"/>
      <c r="M183" s="220"/>
      <c r="N183" s="220"/>
      <c r="O183" s="220"/>
      <c r="P183" s="143">
        <f>J183*71%</f>
        <v>36312.474300000002</v>
      </c>
      <c r="Q183" s="220"/>
      <c r="R183" s="220"/>
      <c r="S183" s="220"/>
      <c r="T183" s="220"/>
      <c r="U183" s="220"/>
      <c r="V183" s="220"/>
      <c r="W183" s="220"/>
      <c r="X183" s="220"/>
      <c r="Y183" s="220"/>
      <c r="Z183" s="143">
        <f>(J183+P183)*10%</f>
        <v>8745.6804300000003</v>
      </c>
      <c r="AA183" s="143">
        <f t="shared" si="26"/>
        <v>8745.6804300000003</v>
      </c>
      <c r="AB183" s="115">
        <f t="shared" si="38"/>
        <v>96202.484729999996</v>
      </c>
    </row>
    <row r="184" spans="1:28" x14ac:dyDescent="0.3">
      <c r="A184" s="177">
        <v>62</v>
      </c>
      <c r="B184" s="138" t="s">
        <v>191</v>
      </c>
      <c r="C184" s="138" t="s">
        <v>115</v>
      </c>
      <c r="D184" s="220" t="s">
        <v>118</v>
      </c>
      <c r="E184" s="220">
        <v>5</v>
      </c>
      <c r="F184" s="187">
        <f t="shared" si="36"/>
        <v>51144.33</v>
      </c>
      <c r="G184" s="220" t="s">
        <v>113</v>
      </c>
      <c r="H184" s="220">
        <v>1</v>
      </c>
      <c r="I184" s="220">
        <v>2.89</v>
      </c>
      <c r="J184" s="178">
        <f t="shared" ref="J184" si="48">F184/2</f>
        <v>25572.165000000001</v>
      </c>
      <c r="K184" s="220"/>
      <c r="L184" s="220"/>
      <c r="M184" s="220"/>
      <c r="N184" s="220"/>
      <c r="O184" s="220"/>
      <c r="P184" s="143">
        <f>J184*71%</f>
        <v>18156.237150000001</v>
      </c>
      <c r="Q184" s="220"/>
      <c r="R184" s="220"/>
      <c r="S184" s="220"/>
      <c r="T184" s="220"/>
      <c r="U184" s="220"/>
      <c r="V184" s="220"/>
      <c r="W184" s="220"/>
      <c r="X184" s="220"/>
      <c r="Y184" s="220"/>
      <c r="Z184" s="143">
        <f>(J184+P184)*10%</f>
        <v>4372.8402150000002</v>
      </c>
      <c r="AA184" s="143">
        <f t="shared" si="26"/>
        <v>4372.8402150000002</v>
      </c>
      <c r="AB184" s="115">
        <f t="shared" si="38"/>
        <v>48101.242364999998</v>
      </c>
    </row>
    <row r="185" spans="1:28" x14ac:dyDescent="0.3">
      <c r="A185" s="177">
        <v>63</v>
      </c>
      <c r="B185" s="138" t="s">
        <v>191</v>
      </c>
      <c r="C185" s="138" t="s">
        <v>272</v>
      </c>
      <c r="D185" s="220" t="s">
        <v>118</v>
      </c>
      <c r="E185" s="220">
        <v>5</v>
      </c>
      <c r="F185" s="187">
        <f t="shared" si="36"/>
        <v>66894.66</v>
      </c>
      <c r="G185" s="220" t="s">
        <v>265</v>
      </c>
      <c r="H185" s="220">
        <v>1.5</v>
      </c>
      <c r="I185" s="220">
        <v>3.78</v>
      </c>
      <c r="J185" s="178">
        <f>F185*1.5</f>
        <v>100341.99</v>
      </c>
      <c r="K185" s="220"/>
      <c r="L185" s="220"/>
      <c r="M185" s="220"/>
      <c r="N185" s="220"/>
      <c r="O185" s="220">
        <f>J185*100%</f>
        <v>100341.99</v>
      </c>
      <c r="P185" s="143"/>
      <c r="Q185" s="143">
        <f>O185*10%</f>
        <v>10034.199000000001</v>
      </c>
      <c r="R185" s="220"/>
      <c r="S185" s="220"/>
      <c r="T185" s="220"/>
      <c r="U185" s="220"/>
      <c r="V185" s="220"/>
      <c r="W185" s="220"/>
      <c r="X185" s="220"/>
      <c r="Y185" s="220"/>
      <c r="Z185" s="143">
        <f>(J185+P185)*10%</f>
        <v>10034.199000000001</v>
      </c>
      <c r="AA185" s="143">
        <f>K185+L185+M185+O185+Q185+S185+T185+U185+V185+Z185</f>
        <v>120410.38800000001</v>
      </c>
      <c r="AB185" s="115">
        <f t="shared" si="38"/>
        <v>220752.37800000003</v>
      </c>
    </row>
    <row r="186" spans="1:28" x14ac:dyDescent="0.3">
      <c r="A186" s="177">
        <v>66</v>
      </c>
      <c r="B186" s="138" t="s">
        <v>233</v>
      </c>
      <c r="C186" s="138" t="s">
        <v>115</v>
      </c>
      <c r="D186" s="220" t="s">
        <v>118</v>
      </c>
      <c r="E186" s="220">
        <v>5</v>
      </c>
      <c r="F186" s="220">
        <f t="shared" si="36"/>
        <v>51144.33</v>
      </c>
      <c r="G186" s="220" t="s">
        <v>113</v>
      </c>
      <c r="H186" s="220">
        <v>0.5</v>
      </c>
      <c r="I186" s="220">
        <v>2.89</v>
      </c>
      <c r="J186" s="178">
        <f>F186/2</f>
        <v>25572.165000000001</v>
      </c>
      <c r="K186" s="220"/>
      <c r="L186" s="220"/>
      <c r="M186" s="220"/>
      <c r="N186" s="220"/>
      <c r="O186" s="220"/>
      <c r="P186" s="143">
        <f>J186*71%</f>
        <v>18156.237150000001</v>
      </c>
      <c r="Q186" s="220"/>
      <c r="R186" s="220"/>
      <c r="S186" s="220"/>
      <c r="T186" s="220"/>
      <c r="U186" s="220"/>
      <c r="V186" s="220"/>
      <c r="W186" s="220"/>
      <c r="X186" s="220"/>
      <c r="Y186" s="220"/>
      <c r="Z186" s="143"/>
      <c r="AA186" s="143">
        <f>K186+L186+M186+O186+Q186+S186+T186+U186+V186+Z186</f>
        <v>0</v>
      </c>
      <c r="AB186" s="115">
        <f t="shared" si="38"/>
        <v>43728.402150000002</v>
      </c>
    </row>
    <row r="187" spans="1:28" x14ac:dyDescent="0.3">
      <c r="A187" s="177">
        <v>68</v>
      </c>
      <c r="B187" s="138" t="s">
        <v>222</v>
      </c>
      <c r="C187" s="138" t="s">
        <v>166</v>
      </c>
      <c r="D187" s="220" t="s">
        <v>125</v>
      </c>
      <c r="E187" s="220">
        <v>1</v>
      </c>
      <c r="F187" s="220">
        <f t="shared" si="36"/>
        <v>49020.69</v>
      </c>
      <c r="G187" s="220" t="s">
        <v>158</v>
      </c>
      <c r="H187" s="220">
        <v>1</v>
      </c>
      <c r="I187" s="220">
        <v>2.77</v>
      </c>
      <c r="J187" s="178">
        <f>F187</f>
        <v>49020.69</v>
      </c>
      <c r="K187" s="220"/>
      <c r="L187" s="220"/>
      <c r="M187" s="220"/>
      <c r="N187" s="220"/>
      <c r="O187" s="220"/>
      <c r="P187" s="143">
        <f>J187*71%</f>
        <v>34804.689899999998</v>
      </c>
      <c r="Q187" s="220"/>
      <c r="R187" s="220"/>
      <c r="S187" s="220"/>
      <c r="T187" s="220"/>
      <c r="U187" s="220"/>
      <c r="V187" s="220"/>
      <c r="W187" s="220"/>
      <c r="X187" s="220"/>
      <c r="Y187" s="220"/>
      <c r="Z187" s="143">
        <f>(J187+P187)*10%</f>
        <v>8382.5379900000007</v>
      </c>
      <c r="AA187" s="143">
        <f t="shared" ref="AA187:AA192" si="49">K187+L187+M187+O187+Q187+S187+T187+U187+V187+Z187</f>
        <v>8382.5379900000007</v>
      </c>
      <c r="AB187" s="115">
        <f t="shared" si="38"/>
        <v>92207.917889999997</v>
      </c>
    </row>
    <row r="188" spans="1:28" x14ac:dyDescent="0.3">
      <c r="A188" s="177">
        <v>69</v>
      </c>
      <c r="B188" s="138" t="s">
        <v>241</v>
      </c>
      <c r="C188" s="138" t="s">
        <v>166</v>
      </c>
      <c r="D188" s="220" t="s">
        <v>125</v>
      </c>
      <c r="E188" s="220">
        <v>1</v>
      </c>
      <c r="F188" s="220">
        <f t="shared" si="36"/>
        <v>49020.69</v>
      </c>
      <c r="G188" s="220" t="s">
        <v>158</v>
      </c>
      <c r="H188" s="220">
        <v>1</v>
      </c>
      <c r="I188" s="220">
        <v>2.77</v>
      </c>
      <c r="J188" s="178">
        <f>F188</f>
        <v>49020.69</v>
      </c>
      <c r="K188" s="220"/>
      <c r="L188" s="220"/>
      <c r="M188" s="220"/>
      <c r="N188" s="220"/>
      <c r="O188" s="220"/>
      <c r="P188" s="143">
        <f t="shared" ref="P188:P191" si="50">J188*71%</f>
        <v>34804.689899999998</v>
      </c>
      <c r="Q188" s="220"/>
      <c r="R188" s="220"/>
      <c r="S188" s="220"/>
      <c r="T188" s="220"/>
      <c r="U188" s="220"/>
      <c r="V188" s="220"/>
      <c r="W188" s="220"/>
      <c r="X188" s="220"/>
      <c r="Y188" s="220"/>
      <c r="Z188" s="143">
        <f>(J188+P188)*10%</f>
        <v>8382.5379900000007</v>
      </c>
      <c r="AA188" s="143">
        <f t="shared" si="49"/>
        <v>8382.5379900000007</v>
      </c>
      <c r="AB188" s="115">
        <f t="shared" si="38"/>
        <v>92207.917889999997</v>
      </c>
    </row>
    <row r="189" spans="1:28" x14ac:dyDescent="0.3">
      <c r="A189" s="177">
        <v>70</v>
      </c>
      <c r="B189" s="138" t="s">
        <v>242</v>
      </c>
      <c r="C189" s="138" t="s">
        <v>166</v>
      </c>
      <c r="D189" s="220" t="s">
        <v>125</v>
      </c>
      <c r="E189" s="220">
        <v>1</v>
      </c>
      <c r="F189" s="220">
        <f t="shared" si="36"/>
        <v>49020.69</v>
      </c>
      <c r="G189" s="220" t="s">
        <v>158</v>
      </c>
      <c r="H189" s="220">
        <v>1</v>
      </c>
      <c r="I189" s="220">
        <v>2.77</v>
      </c>
      <c r="J189" s="178">
        <f>F189</f>
        <v>49020.69</v>
      </c>
      <c r="K189" s="220"/>
      <c r="L189" s="220"/>
      <c r="M189" s="220"/>
      <c r="N189" s="220"/>
      <c r="O189" s="220"/>
      <c r="P189" s="143">
        <f t="shared" si="50"/>
        <v>34804.689899999998</v>
      </c>
      <c r="Q189" s="220"/>
      <c r="R189" s="220"/>
      <c r="S189" s="220"/>
      <c r="T189" s="220"/>
      <c r="U189" s="220"/>
      <c r="V189" s="220"/>
      <c r="W189" s="220"/>
      <c r="X189" s="220"/>
      <c r="Y189" s="220"/>
      <c r="Z189" s="143">
        <f>(J189+P189)*10%</f>
        <v>8382.5379900000007</v>
      </c>
      <c r="AA189" s="143">
        <f t="shared" si="49"/>
        <v>8382.5379900000007</v>
      </c>
      <c r="AB189" s="115">
        <f t="shared" si="38"/>
        <v>92207.917889999997</v>
      </c>
    </row>
    <row r="190" spans="1:28" x14ac:dyDescent="0.3">
      <c r="A190" s="177">
        <v>71</v>
      </c>
      <c r="B190" s="138" t="s">
        <v>243</v>
      </c>
      <c r="C190" s="138" t="s">
        <v>166</v>
      </c>
      <c r="D190" s="220" t="s">
        <v>125</v>
      </c>
      <c r="E190" s="220">
        <v>1</v>
      </c>
      <c r="F190" s="220">
        <f t="shared" si="36"/>
        <v>49020.69</v>
      </c>
      <c r="G190" s="220" t="s">
        <v>158</v>
      </c>
      <c r="H190" s="220">
        <v>1</v>
      </c>
      <c r="I190" s="220">
        <v>2.77</v>
      </c>
      <c r="J190" s="178">
        <f>F190</f>
        <v>49020.69</v>
      </c>
      <c r="K190" s="220"/>
      <c r="L190" s="220"/>
      <c r="M190" s="220"/>
      <c r="N190" s="220"/>
      <c r="O190" s="220"/>
      <c r="P190" s="143">
        <f t="shared" si="50"/>
        <v>34804.689899999998</v>
      </c>
      <c r="Q190" s="220"/>
      <c r="R190" s="220"/>
      <c r="S190" s="220"/>
      <c r="T190" s="220"/>
      <c r="U190" s="220"/>
      <c r="V190" s="220"/>
      <c r="W190" s="220"/>
      <c r="X190" s="220"/>
      <c r="Y190" s="220"/>
      <c r="Z190" s="143">
        <f>(J190+P190)*10%</f>
        <v>8382.5379900000007</v>
      </c>
      <c r="AA190" s="143">
        <f t="shared" si="49"/>
        <v>8382.5379900000007</v>
      </c>
      <c r="AB190" s="115">
        <f t="shared" si="38"/>
        <v>92207.917889999997</v>
      </c>
    </row>
    <row r="191" spans="1:28" x14ac:dyDescent="0.3">
      <c r="A191" s="177">
        <v>72</v>
      </c>
      <c r="B191" s="138" t="s">
        <v>169</v>
      </c>
      <c r="C191" s="138" t="s">
        <v>231</v>
      </c>
      <c r="D191" s="220" t="s">
        <v>125</v>
      </c>
      <c r="E191" s="220">
        <v>1</v>
      </c>
      <c r="F191" s="220">
        <f t="shared" si="36"/>
        <v>51144.33</v>
      </c>
      <c r="G191" s="220" t="s">
        <v>113</v>
      </c>
      <c r="H191" s="220">
        <v>0.5</v>
      </c>
      <c r="I191" s="220">
        <v>2.89</v>
      </c>
      <c r="J191" s="178">
        <f>F191/2</f>
        <v>25572.165000000001</v>
      </c>
      <c r="K191" s="220"/>
      <c r="L191" s="220"/>
      <c r="M191" s="220"/>
      <c r="N191" s="220"/>
      <c r="O191" s="220"/>
      <c r="P191" s="143">
        <f t="shared" si="50"/>
        <v>18156.237150000001</v>
      </c>
      <c r="Q191" s="220"/>
      <c r="R191" s="220"/>
      <c r="S191" s="220"/>
      <c r="T191" s="220"/>
      <c r="U191" s="220"/>
      <c r="V191" s="220"/>
      <c r="W191" s="220"/>
      <c r="X191" s="220"/>
      <c r="Y191" s="220"/>
      <c r="Z191" s="143">
        <f>(J191+P191)*10%</f>
        <v>4372.8402150000002</v>
      </c>
      <c r="AA191" s="143">
        <f t="shared" si="49"/>
        <v>4372.8402150000002</v>
      </c>
      <c r="AB191" s="115">
        <f t="shared" si="38"/>
        <v>48101.242364999998</v>
      </c>
    </row>
    <row r="192" spans="1:28" x14ac:dyDescent="0.3">
      <c r="A192" s="177">
        <v>73</v>
      </c>
      <c r="B192" s="138" t="s">
        <v>252</v>
      </c>
      <c r="C192" s="138" t="s">
        <v>143</v>
      </c>
      <c r="D192" s="220" t="s">
        <v>125</v>
      </c>
      <c r="E192" s="220">
        <v>1</v>
      </c>
      <c r="F192" s="220">
        <f t="shared" si="36"/>
        <v>49020.69</v>
      </c>
      <c r="G192" s="220" t="s">
        <v>158</v>
      </c>
      <c r="H192" s="220">
        <v>1.5</v>
      </c>
      <c r="I192" s="220">
        <v>2.77</v>
      </c>
      <c r="J192" s="178">
        <f>F192*1.5</f>
        <v>73531.035000000003</v>
      </c>
      <c r="K192" s="220">
        <v>5309</v>
      </c>
      <c r="L192" s="220"/>
      <c r="M192" s="220"/>
      <c r="N192" s="220"/>
      <c r="O192" s="220"/>
      <c r="P192" s="143">
        <f>J192*71%</f>
        <v>52207.034849999996</v>
      </c>
      <c r="Q192" s="220"/>
      <c r="R192" s="220"/>
      <c r="S192" s="220"/>
      <c r="T192" s="220"/>
      <c r="U192" s="220"/>
      <c r="V192" s="220"/>
      <c r="W192" s="220"/>
      <c r="X192" s="220"/>
      <c r="Y192" s="220"/>
      <c r="Z192" s="143">
        <f>(49020+22059)*10%</f>
        <v>7107.9000000000005</v>
      </c>
      <c r="AA192" s="143">
        <f t="shared" si="49"/>
        <v>12416.900000000001</v>
      </c>
      <c r="AB192" s="115">
        <f t="shared" si="38"/>
        <v>138154.96984999999</v>
      </c>
    </row>
    <row r="193" spans="1:29" x14ac:dyDescent="0.3">
      <c r="A193" s="177">
        <v>74</v>
      </c>
      <c r="B193" s="138" t="s">
        <v>169</v>
      </c>
      <c r="C193" s="138" t="s">
        <v>143</v>
      </c>
      <c r="D193" s="220" t="s">
        <v>125</v>
      </c>
      <c r="E193" s="220">
        <v>1</v>
      </c>
      <c r="F193" s="220">
        <f>I193*17697</f>
        <v>49020.69</v>
      </c>
      <c r="G193" s="220" t="s">
        <v>158</v>
      </c>
      <c r="H193" s="220">
        <v>1.5</v>
      </c>
      <c r="I193" s="220">
        <v>2.77</v>
      </c>
      <c r="J193" s="178">
        <f>F193*1.5</f>
        <v>73531.035000000003</v>
      </c>
      <c r="K193" s="220">
        <v>5309</v>
      </c>
      <c r="L193" s="220"/>
      <c r="M193" s="220"/>
      <c r="N193" s="220"/>
      <c r="O193" s="220"/>
      <c r="P193" s="143">
        <f>J193*71%</f>
        <v>52207.034849999996</v>
      </c>
      <c r="Q193" s="220"/>
      <c r="R193" s="220"/>
      <c r="S193" s="220"/>
      <c r="T193" s="220"/>
      <c r="U193" s="220"/>
      <c r="V193" s="220"/>
      <c r="W193" s="220"/>
      <c r="X193" s="220"/>
      <c r="Y193" s="220"/>
      <c r="Z193" s="143">
        <f>(49020+22059)*10%</f>
        <v>7107.9000000000005</v>
      </c>
      <c r="AA193" s="143">
        <f>K193+L193+M193+O193+Q193+S193+T193+U193+V193+Z193</f>
        <v>12416.900000000001</v>
      </c>
      <c r="AB193" s="115">
        <f>J193+P193+AA193</f>
        <v>138154.96984999999</v>
      </c>
    </row>
    <row r="194" spans="1:29" x14ac:dyDescent="0.3">
      <c r="A194" s="177"/>
      <c r="B194" s="138" t="s">
        <v>169</v>
      </c>
      <c r="C194" s="138" t="s">
        <v>157</v>
      </c>
      <c r="D194" s="220" t="s">
        <v>125</v>
      </c>
      <c r="E194" s="220">
        <v>1</v>
      </c>
      <c r="F194" s="220">
        <f>I194*17697</f>
        <v>49020.69</v>
      </c>
      <c r="G194" s="220" t="s">
        <v>134</v>
      </c>
      <c r="H194" s="220">
        <v>1</v>
      </c>
      <c r="I194" s="220">
        <v>2.77</v>
      </c>
      <c r="J194" s="178">
        <f>F194</f>
        <v>49020.69</v>
      </c>
      <c r="K194" s="220"/>
      <c r="L194" s="220"/>
      <c r="M194" s="220"/>
      <c r="N194" s="220"/>
      <c r="O194" s="220"/>
      <c r="P194" s="143">
        <f t="shared" ref="P194:P195" si="51">J194*71%</f>
        <v>34804.689899999998</v>
      </c>
      <c r="Q194" s="220"/>
      <c r="R194" s="220"/>
      <c r="S194" s="220"/>
      <c r="T194" s="220"/>
      <c r="U194" s="220"/>
      <c r="V194" s="220"/>
      <c r="W194" s="220"/>
      <c r="X194" s="220"/>
      <c r="Y194" s="220"/>
      <c r="Z194" s="143">
        <f>(49020.69+11274.75)*10%</f>
        <v>6029.5440000000008</v>
      </c>
      <c r="AA194" s="143">
        <f>K194+L194+M194+O194+Q194+S194+T194+U194+V194+Z194</f>
        <v>6029.5440000000008</v>
      </c>
      <c r="AB194" s="115">
        <f>J194+P194+AA194</f>
        <v>89854.923899999994</v>
      </c>
    </row>
    <row r="195" spans="1:29" x14ac:dyDescent="0.3">
      <c r="A195" s="177">
        <v>75</v>
      </c>
      <c r="B195" s="138" t="s">
        <v>191</v>
      </c>
      <c r="C195" s="138" t="s">
        <v>143</v>
      </c>
      <c r="D195" s="220" t="s">
        <v>125</v>
      </c>
      <c r="E195" s="220">
        <v>1</v>
      </c>
      <c r="F195" s="220">
        <f>I195*17697</f>
        <v>49020.69</v>
      </c>
      <c r="G195" s="220" t="s">
        <v>158</v>
      </c>
      <c r="H195" s="220">
        <v>0.75</v>
      </c>
      <c r="I195" s="220">
        <v>2.77</v>
      </c>
      <c r="J195" s="178">
        <f>F195*0.75</f>
        <v>36765.517500000002</v>
      </c>
      <c r="K195" s="220"/>
      <c r="L195" s="220"/>
      <c r="M195" s="220"/>
      <c r="N195" s="220"/>
      <c r="O195" s="220"/>
      <c r="P195" s="143">
        <f t="shared" si="51"/>
        <v>26103.517424999998</v>
      </c>
      <c r="Q195" s="220"/>
      <c r="R195" s="220"/>
      <c r="S195" s="220"/>
      <c r="T195" s="220"/>
      <c r="U195" s="220"/>
      <c r="V195" s="220"/>
      <c r="W195" s="220"/>
      <c r="X195" s="220"/>
      <c r="Y195" s="220"/>
      <c r="Z195" s="143">
        <f>(36766+8456)*10%</f>
        <v>4522.2</v>
      </c>
      <c r="AA195" s="143">
        <f>K195+L195+M195+O195+Q195+S195+T195+U195+V195+Z195</f>
        <v>4522.2</v>
      </c>
      <c r="AB195" s="115">
        <f>J195+P195+AA195</f>
        <v>67391.234924999997</v>
      </c>
    </row>
    <row r="196" spans="1:29" x14ac:dyDescent="0.3">
      <c r="A196" s="177">
        <v>76</v>
      </c>
      <c r="B196" s="138" t="s">
        <v>266</v>
      </c>
      <c r="C196" s="138" t="s">
        <v>254</v>
      </c>
      <c r="D196" s="220" t="s">
        <v>58</v>
      </c>
      <c r="E196" s="220">
        <v>2</v>
      </c>
      <c r="F196" s="220">
        <f>I196*17697</f>
        <v>64417.08</v>
      </c>
      <c r="G196" s="220" t="s">
        <v>255</v>
      </c>
      <c r="H196" s="220">
        <v>1</v>
      </c>
      <c r="I196" s="220">
        <v>3.64</v>
      </c>
      <c r="J196" s="178">
        <f>F196*H196</f>
        <v>64417.08</v>
      </c>
      <c r="K196" s="220"/>
      <c r="L196" s="220"/>
      <c r="M196" s="220"/>
      <c r="N196" s="220"/>
      <c r="O196" s="143">
        <f>J196*100%</f>
        <v>64417.08</v>
      </c>
      <c r="P196" s="143"/>
      <c r="Q196" s="143">
        <f>O196*10%</f>
        <v>6441.7080000000005</v>
      </c>
      <c r="R196" s="220"/>
      <c r="S196" s="220"/>
      <c r="T196" s="220"/>
      <c r="U196" s="220"/>
      <c r="V196" s="143"/>
      <c r="W196" s="220"/>
      <c r="X196" s="220"/>
      <c r="Y196" s="220"/>
      <c r="Z196" s="143">
        <f>J196*10%</f>
        <v>6441.7080000000005</v>
      </c>
      <c r="AA196" s="143">
        <f>K196+L196+M196+O196+Q196+S196+T196+U196+V196</f>
        <v>70858.788</v>
      </c>
      <c r="AB196" s="115">
        <f>J196+P196+Z196+AA196</f>
        <v>141717.576</v>
      </c>
    </row>
    <row r="197" spans="1:29" x14ac:dyDescent="0.3">
      <c r="A197" s="104"/>
      <c r="B197" s="108" t="s">
        <v>170</v>
      </c>
      <c r="C197" s="106"/>
      <c r="D197" s="107"/>
      <c r="E197" s="107"/>
      <c r="F197" s="108" t="s">
        <v>187</v>
      </c>
      <c r="G197" s="108"/>
      <c r="H197" s="109">
        <f>SUM(H124:H196)</f>
        <v>74.75</v>
      </c>
      <c r="I197" s="166">
        <f>SUM(I124:I186)</f>
        <v>231.90000000000003</v>
      </c>
      <c r="J197" s="166">
        <f>SUM(J124:J196)</f>
        <v>4593300.592500004</v>
      </c>
      <c r="K197" s="166">
        <f>SUM(K124:K193)</f>
        <v>42472</v>
      </c>
      <c r="L197" s="166">
        <f>SUM(L124:L193)</f>
        <v>106186</v>
      </c>
      <c r="M197" s="166">
        <f>SUM(M124:M193)</f>
        <v>28316</v>
      </c>
      <c r="N197" s="166">
        <f>SUM(N124:N193)</f>
        <v>0</v>
      </c>
      <c r="O197" s="166">
        <f>SUM(O124:O196)</f>
        <v>1624496.115</v>
      </c>
      <c r="P197" s="166">
        <f>SUM(P132:P195)</f>
        <v>2107851.1790250004</v>
      </c>
      <c r="Q197" s="166">
        <f>SUM(Q124:Q196)</f>
        <v>162449.6115</v>
      </c>
      <c r="R197" s="166">
        <f>SUM(R124:R193)</f>
        <v>0</v>
      </c>
      <c r="S197" s="166">
        <f>SUM(S124:S193)</f>
        <v>101120.658</v>
      </c>
      <c r="T197" s="166">
        <f>SUM(T124:T193)</f>
        <v>25165.133999999998</v>
      </c>
      <c r="U197" s="166">
        <f>SUM(U124:U193)</f>
        <v>0</v>
      </c>
      <c r="V197" s="166">
        <f>SUM(V124:V196)</f>
        <v>75955.524000000005</v>
      </c>
      <c r="W197" s="166">
        <f>SUM(W124:W193)</f>
        <v>0</v>
      </c>
      <c r="X197" s="166">
        <f>SUM(X124:X196)</f>
        <v>34500</v>
      </c>
      <c r="Y197" s="166">
        <f>SUM(Y124:Y193)</f>
        <v>668150.23499999999</v>
      </c>
      <c r="Z197" s="166">
        <f>SUM(Z124:Z196)</f>
        <v>515591.91477499995</v>
      </c>
      <c r="AA197" s="166">
        <f>SUM(AA124:AA196)</f>
        <v>3301536.9897750029</v>
      </c>
      <c r="AB197" s="166">
        <f>SUM(AB124:AB196)</f>
        <v>10085554.963799994</v>
      </c>
      <c r="AC197" s="162"/>
    </row>
    <row r="198" spans="1:29" x14ac:dyDescent="0.3">
      <c r="A198" s="283"/>
      <c r="B198" s="108" t="s">
        <v>171</v>
      </c>
      <c r="C198" s="106"/>
      <c r="D198" s="106"/>
      <c r="E198" s="106"/>
      <c r="F198" s="106"/>
      <c r="G198" s="179"/>
      <c r="H198" s="180">
        <v>1</v>
      </c>
      <c r="I198" s="181"/>
      <c r="J198" s="182">
        <v>72876</v>
      </c>
      <c r="K198" s="106"/>
      <c r="L198" s="106"/>
      <c r="M198" s="106"/>
      <c r="N198" s="106"/>
      <c r="O198" s="106"/>
      <c r="P198" s="191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82">
        <f>(J198+P198)*5</f>
        <v>364380</v>
      </c>
      <c r="AC198" s="167"/>
    </row>
    <row r="199" spans="1:29" x14ac:dyDescent="0.3">
      <c r="A199" s="283"/>
      <c r="B199" s="179" t="s">
        <v>172</v>
      </c>
      <c r="C199" s="179"/>
      <c r="D199" s="179"/>
      <c r="E199" s="179"/>
      <c r="F199" s="179"/>
      <c r="G199" s="179"/>
      <c r="H199" s="183">
        <v>4</v>
      </c>
      <c r="I199" s="181"/>
      <c r="J199" s="192">
        <v>312752</v>
      </c>
      <c r="K199" s="179"/>
      <c r="L199" s="179"/>
      <c r="M199" s="179"/>
      <c r="N199" s="179"/>
      <c r="O199" s="179"/>
      <c r="P199" s="179"/>
      <c r="Q199" s="179"/>
      <c r="R199" s="179"/>
      <c r="S199" s="179"/>
      <c r="T199" s="179"/>
      <c r="U199" s="179"/>
      <c r="V199" s="179"/>
      <c r="W199" s="179"/>
      <c r="X199" s="179"/>
      <c r="Y199" s="179"/>
      <c r="Z199" s="179"/>
      <c r="AA199" s="179"/>
      <c r="AB199" s="182">
        <f>J199*5</f>
        <v>1563760</v>
      </c>
      <c r="AC199" s="167"/>
    </row>
    <row r="200" spans="1:29" x14ac:dyDescent="0.3">
      <c r="A200" s="283"/>
      <c r="B200" s="179"/>
      <c r="C200" s="174"/>
      <c r="D200" s="179"/>
      <c r="E200" s="179"/>
      <c r="F200" s="179"/>
      <c r="G200" s="179"/>
      <c r="H200" s="184"/>
      <c r="I200" s="181"/>
      <c r="J200" s="185"/>
      <c r="K200" s="179"/>
      <c r="L200" s="106"/>
      <c r="M200" s="179"/>
      <c r="N200" s="179"/>
      <c r="O200" s="179"/>
      <c r="P200" s="179"/>
      <c r="Q200" s="179"/>
      <c r="R200" s="179"/>
      <c r="S200" s="179"/>
      <c r="T200" s="179"/>
      <c r="U200" s="179"/>
      <c r="V200" s="179"/>
      <c r="W200" s="179"/>
      <c r="X200" s="179"/>
      <c r="Y200" s="179"/>
      <c r="Z200" s="179"/>
      <c r="AA200" s="179"/>
      <c r="AB200" s="186"/>
    </row>
    <row r="201" spans="1:29" x14ac:dyDescent="0.3">
      <c r="A201" s="125"/>
      <c r="B201" s="135"/>
      <c r="C201" s="135"/>
      <c r="D201" s="135"/>
      <c r="E201" s="135"/>
      <c r="F201" s="135"/>
      <c r="G201" s="135"/>
      <c r="H201" s="152"/>
      <c r="I201" s="153"/>
      <c r="J201" s="135"/>
      <c r="K201" s="135"/>
      <c r="L201" s="154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54"/>
      <c r="AC201" s="102"/>
    </row>
    <row r="202" spans="1:29" x14ac:dyDescent="0.3">
      <c r="A202" s="125"/>
      <c r="B202" s="125"/>
      <c r="C202" s="125"/>
      <c r="E202" s="125"/>
      <c r="F202" s="125"/>
      <c r="G202" s="125"/>
      <c r="H202" s="155"/>
      <c r="I202" s="156"/>
      <c r="J202" s="125"/>
      <c r="K202" s="125"/>
      <c r="L202" s="125"/>
      <c r="Q202" s="125"/>
      <c r="R202" s="125"/>
      <c r="S202" s="125"/>
      <c r="T202" s="125"/>
      <c r="U202" s="125"/>
      <c r="V202" s="125"/>
      <c r="W202" s="125"/>
      <c r="X202" s="125"/>
      <c r="Y202" s="125"/>
      <c r="Z202" s="125"/>
      <c r="AA202" s="125"/>
      <c r="AB202" s="162"/>
    </row>
    <row r="203" spans="1:29" x14ac:dyDescent="0.3">
      <c r="A203" s="125"/>
      <c r="B203" s="125"/>
      <c r="C203" s="136" t="s">
        <v>173</v>
      </c>
      <c r="D203" s="136"/>
      <c r="E203" s="136"/>
      <c r="F203" s="136"/>
      <c r="G203" s="136"/>
      <c r="H203" s="136"/>
      <c r="I203" s="136"/>
      <c r="J203" s="136"/>
      <c r="K203" s="157" t="s">
        <v>226</v>
      </c>
      <c r="L203" s="136"/>
      <c r="Q203" s="125"/>
      <c r="R203" s="125"/>
      <c r="S203" s="125"/>
      <c r="T203" s="125"/>
      <c r="U203" s="125"/>
      <c r="V203" s="125"/>
      <c r="W203" s="125"/>
      <c r="X203" s="125"/>
      <c r="Y203" s="125"/>
      <c r="Z203" s="125"/>
      <c r="AA203" s="125"/>
      <c r="AB203" s="116"/>
    </row>
    <row r="204" spans="1:29" x14ac:dyDescent="0.3">
      <c r="A204" s="125"/>
      <c r="B204" s="125"/>
      <c r="C204" s="136"/>
      <c r="D204" s="136"/>
      <c r="E204" s="136"/>
      <c r="F204" s="136"/>
      <c r="G204" s="136"/>
      <c r="H204" s="136"/>
      <c r="I204" s="136"/>
      <c r="J204" s="136"/>
      <c r="K204" s="157"/>
      <c r="L204" s="136"/>
      <c r="Q204" s="125"/>
      <c r="R204" s="125"/>
      <c r="S204" s="125"/>
      <c r="T204" s="125"/>
      <c r="U204" s="125"/>
      <c r="V204" s="125"/>
      <c r="W204" s="125"/>
      <c r="X204" s="125"/>
      <c r="Y204" s="125"/>
      <c r="Z204" s="125"/>
      <c r="AA204" s="125"/>
      <c r="AB204" s="116"/>
    </row>
    <row r="205" spans="1:29" x14ac:dyDescent="0.3">
      <c r="A205" s="125"/>
      <c r="B205" s="125"/>
      <c r="C205" s="136" t="s">
        <v>174</v>
      </c>
      <c r="D205" s="136"/>
      <c r="E205" s="136"/>
      <c r="F205" s="136"/>
      <c r="G205" s="136"/>
      <c r="H205" s="136"/>
      <c r="I205" s="136"/>
      <c r="J205" s="136"/>
      <c r="K205" s="157" t="s">
        <v>175</v>
      </c>
      <c r="L205" s="136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  <c r="AA205" s="125"/>
      <c r="AB205" s="162"/>
    </row>
    <row r="206" spans="1:29" x14ac:dyDescent="0.3">
      <c r="A206" s="125"/>
      <c r="B206" s="125"/>
      <c r="C206" s="136"/>
      <c r="D206" s="136"/>
      <c r="E206" s="136"/>
      <c r="F206" s="136"/>
      <c r="G206" s="136"/>
      <c r="H206" s="136"/>
      <c r="I206" s="136"/>
      <c r="J206" s="136"/>
      <c r="K206" s="157"/>
      <c r="L206" s="136"/>
      <c r="M206" s="136"/>
      <c r="N206" s="125"/>
      <c r="O206" s="125"/>
      <c r="P206" s="125"/>
      <c r="Q206" s="125"/>
      <c r="R206" s="125"/>
      <c r="S206" s="125"/>
      <c r="T206" s="125"/>
      <c r="U206" s="125"/>
      <c r="V206" s="125"/>
      <c r="W206" s="125"/>
      <c r="X206" s="125"/>
      <c r="Y206" s="125"/>
      <c r="Z206" s="125"/>
      <c r="AA206" s="125"/>
      <c r="AB206" s="116"/>
    </row>
    <row r="208" spans="1:29" x14ac:dyDescent="0.3">
      <c r="M208" s="195">
        <v>0.45</v>
      </c>
      <c r="O208" s="102">
        <f>P197</f>
        <v>2107851.1790250004</v>
      </c>
    </row>
    <row r="209" spans="13:16" x14ac:dyDescent="0.3">
      <c r="M209" s="135" t="s">
        <v>210</v>
      </c>
      <c r="N209" s="135"/>
      <c r="O209" s="171">
        <f>J197+K197+L197+Z197</f>
        <v>5257550.5072750039</v>
      </c>
      <c r="P209" s="171"/>
    </row>
    <row r="210" spans="13:16" x14ac:dyDescent="0.3">
      <c r="M210" s="135" t="s">
        <v>211</v>
      </c>
      <c r="N210" s="135"/>
      <c r="O210" s="169">
        <f>U197+V197+T197+Y197+S197</f>
        <v>870391.55099999998</v>
      </c>
      <c r="P210" s="169"/>
    </row>
    <row r="211" spans="13:16" x14ac:dyDescent="0.3">
      <c r="M211" s="172" t="s">
        <v>273</v>
      </c>
      <c r="N211" s="135"/>
      <c r="O211" s="171">
        <f>(O197+Q197)</f>
        <v>1786945.7264999999</v>
      </c>
      <c r="P211" s="171"/>
    </row>
    <row r="212" spans="13:16" x14ac:dyDescent="0.3">
      <c r="M212" s="172" t="s">
        <v>279</v>
      </c>
      <c r="N212" s="135"/>
      <c r="O212" s="171">
        <f>X197</f>
        <v>34500</v>
      </c>
      <c r="P212" s="171"/>
    </row>
    <row r="213" spans="13:16" x14ac:dyDescent="0.3">
      <c r="M213" s="172" t="s">
        <v>213</v>
      </c>
      <c r="N213" s="135"/>
      <c r="O213" s="171">
        <f>M197</f>
        <v>28316</v>
      </c>
      <c r="P213" s="171"/>
    </row>
    <row r="214" spans="13:16" x14ac:dyDescent="0.3">
      <c r="M214" s="172"/>
      <c r="N214" s="135"/>
      <c r="O214" s="170">
        <f>SUM(O208:O213)</f>
        <v>10085554.963800004</v>
      </c>
      <c r="P214" s="170"/>
    </row>
  </sheetData>
  <mergeCells count="62">
    <mergeCell ref="A198:A200"/>
    <mergeCell ref="O122:O123"/>
    <mergeCell ref="P122:P123"/>
    <mergeCell ref="Q122:Q123"/>
    <mergeCell ref="R122:R123"/>
    <mergeCell ref="J121:J123"/>
    <mergeCell ref="K121:W121"/>
    <mergeCell ref="M122:M123"/>
    <mergeCell ref="N122:N123"/>
    <mergeCell ref="U122:U123"/>
    <mergeCell ref="V122:V123"/>
    <mergeCell ref="W122:W123"/>
    <mergeCell ref="S122:S123"/>
    <mergeCell ref="T122:T123"/>
    <mergeCell ref="A118:AC118"/>
    <mergeCell ref="A121:A123"/>
    <mergeCell ref="B121:B123"/>
    <mergeCell ref="C121:C123"/>
    <mergeCell ref="D121:D123"/>
    <mergeCell ref="E121:E123"/>
    <mergeCell ref="F121:F123"/>
    <mergeCell ref="G121:G123"/>
    <mergeCell ref="H121:H123"/>
    <mergeCell ref="I121:I123"/>
    <mergeCell ref="Y121:Y123"/>
    <mergeCell ref="Z121:Z123"/>
    <mergeCell ref="AA121:AA123"/>
    <mergeCell ref="AB121:AB123"/>
    <mergeCell ref="K122:K123"/>
    <mergeCell ref="L122:L123"/>
    <mergeCell ref="AD21:AE21"/>
    <mergeCell ref="AD23:AE23"/>
    <mergeCell ref="A96:A98"/>
    <mergeCell ref="B111:D111"/>
    <mergeCell ref="F111:J112"/>
    <mergeCell ref="L111:Z111"/>
    <mergeCell ref="W15:W16"/>
    <mergeCell ref="I14:I16"/>
    <mergeCell ref="J14:J16"/>
    <mergeCell ref="K14:W14"/>
    <mergeCell ref="Z14:Z16"/>
    <mergeCell ref="O15:O16"/>
    <mergeCell ref="Q15:Q16"/>
    <mergeCell ref="R15:R16"/>
    <mergeCell ref="S15:S16"/>
    <mergeCell ref="V15:V16"/>
    <mergeCell ref="L4:AC4"/>
    <mergeCell ref="A11:AC11"/>
    <mergeCell ref="A14:A16"/>
    <mergeCell ref="B14:B16"/>
    <mergeCell ref="C14:C16"/>
    <mergeCell ref="D14:D16"/>
    <mergeCell ref="E14:E16"/>
    <mergeCell ref="F14:F16"/>
    <mergeCell ref="G14:G16"/>
    <mergeCell ref="H14:H16"/>
    <mergeCell ref="AA14:AA16"/>
    <mergeCell ref="AB14:AB16"/>
    <mergeCell ref="K15:K16"/>
    <mergeCell ref="L15:L16"/>
    <mergeCell ref="M15:M16"/>
    <mergeCell ref="N15:N16"/>
  </mergeCells>
  <pageMargins left="0.15748031496062992" right="0.19685039370078741" top="0.74803149606299213" bottom="0.15748031496062992" header="0.31496062992125984" footer="0.15748031496062992"/>
  <pageSetup paperSize="9" scale="55" orientation="landscape" verticalDpi="0" r:id="rId1"/>
  <rowBreaks count="2" manualBreakCount="2">
    <brk id="104" max="22" man="1"/>
    <brk id="143" max="23" man="1"/>
  </rowBreaks>
  <colBreaks count="1" manualBreakCount="1">
    <brk id="28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9"/>
  <sheetViews>
    <sheetView view="pageBreakPreview" topLeftCell="A70" zoomScale="80" zoomScaleSheetLayoutView="80" workbookViewId="0">
      <selection activeCell="C84" sqref="C84"/>
    </sheetView>
  </sheetViews>
  <sheetFormatPr defaultRowHeight="18.75" x14ac:dyDescent="0.3"/>
  <cols>
    <col min="1" max="1" width="6.28515625" style="27" customWidth="1"/>
    <col min="2" max="2" width="20.5703125" style="27" customWidth="1"/>
    <col min="3" max="3" width="22.85546875" style="27" customWidth="1"/>
    <col min="4" max="4" width="12.140625" style="125" customWidth="1"/>
    <col min="5" max="5" width="6.7109375" style="27" customWidth="1"/>
    <col min="6" max="6" width="10.140625" style="27" bestFit="1" customWidth="1"/>
    <col min="7" max="7" width="9.140625" style="27"/>
    <col min="8" max="8" width="7.42578125" style="28" customWidth="1"/>
    <col min="9" max="9" width="7.28515625" style="101" customWidth="1"/>
    <col min="10" max="10" width="10.5703125" style="27" customWidth="1"/>
    <col min="11" max="12" width="7.42578125" style="27" customWidth="1"/>
    <col min="13" max="13" width="7.140625" style="27" customWidth="1"/>
    <col min="14" max="14" width="0.28515625" style="27" customWidth="1"/>
    <col min="15" max="15" width="10.5703125" style="27" customWidth="1"/>
    <col min="16" max="16" width="8.5703125" style="27" customWidth="1"/>
    <col min="17" max="17" width="8.85546875" style="27" hidden="1" customWidth="1"/>
    <col min="18" max="18" width="9.42578125" style="27" customWidth="1"/>
    <col min="19" max="19" width="12" style="27" customWidth="1"/>
    <col min="20" max="20" width="12.28515625" style="27" customWidth="1"/>
    <col min="21" max="21" width="8" style="27" hidden="1" customWidth="1"/>
    <col min="22" max="22" width="9.28515625" style="27" customWidth="1"/>
    <col min="23" max="23" width="10.85546875" style="27" customWidth="1"/>
    <col min="24" max="24" width="13.5703125" style="19" customWidth="1"/>
    <col min="25" max="25" width="10" style="27" bestFit="1" customWidth="1"/>
    <col min="26" max="16384" width="9.140625" style="27"/>
  </cols>
  <sheetData>
    <row r="1" spans="1:25" x14ac:dyDescent="0.3">
      <c r="A1" s="125"/>
      <c r="B1" s="125"/>
      <c r="C1" s="136"/>
      <c r="D1" s="136"/>
      <c r="E1" s="136"/>
      <c r="F1" s="136"/>
      <c r="G1" s="136"/>
      <c r="H1" s="136"/>
      <c r="I1" s="136"/>
      <c r="J1" s="136"/>
      <c r="K1" s="157"/>
      <c r="L1" s="136"/>
      <c r="M1" s="136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16"/>
    </row>
    <row r="6" spans="1:25" x14ac:dyDescent="0.3">
      <c r="B6" s="19" t="s">
        <v>28</v>
      </c>
      <c r="C6" s="19"/>
      <c r="D6" s="116"/>
      <c r="E6" s="19"/>
      <c r="F6" s="19"/>
      <c r="G6" s="19"/>
      <c r="H6" s="21"/>
      <c r="I6" s="100"/>
      <c r="J6" s="19"/>
      <c r="K6" s="19"/>
      <c r="L6" s="19" t="s">
        <v>29</v>
      </c>
      <c r="M6" s="19"/>
      <c r="N6" s="19"/>
      <c r="O6" s="19"/>
      <c r="P6" s="19"/>
      <c r="Q6" s="19"/>
      <c r="R6" s="19"/>
      <c r="S6" s="19"/>
      <c r="T6" s="19"/>
      <c r="U6" s="19"/>
    </row>
    <row r="7" spans="1:25" x14ac:dyDescent="0.3">
      <c r="B7" s="19"/>
      <c r="C7" s="19"/>
      <c r="D7" s="116"/>
      <c r="E7" s="19"/>
      <c r="F7" s="19"/>
      <c r="G7" s="19"/>
      <c r="H7" s="21"/>
      <c r="I7" s="100"/>
      <c r="J7" s="19"/>
      <c r="K7" s="19"/>
      <c r="L7" s="19" t="s">
        <v>30</v>
      </c>
      <c r="M7" s="19"/>
      <c r="N7" s="19"/>
      <c r="O7" s="19"/>
      <c r="P7" s="19"/>
      <c r="Q7" s="19"/>
      <c r="R7" s="19"/>
      <c r="S7" s="19"/>
      <c r="T7" s="19"/>
      <c r="U7" s="19" t="s">
        <v>177</v>
      </c>
    </row>
    <row r="8" spans="1:25" x14ac:dyDescent="0.3">
      <c r="B8" s="19" t="s">
        <v>206</v>
      </c>
      <c r="C8" s="19"/>
      <c r="D8" s="116"/>
      <c r="E8" s="19"/>
      <c r="F8" s="19"/>
      <c r="G8" s="19"/>
      <c r="H8" s="21"/>
      <c r="I8" s="100"/>
      <c r="J8" s="19"/>
      <c r="K8" s="19"/>
      <c r="L8" s="319" t="s">
        <v>216</v>
      </c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319"/>
    </row>
    <row r="9" spans="1:25" x14ac:dyDescent="0.3">
      <c r="B9" s="19"/>
      <c r="C9" s="19"/>
      <c r="D9" s="116"/>
      <c r="E9" s="19"/>
      <c r="F9" s="19"/>
      <c r="G9" s="19"/>
      <c r="H9" s="21"/>
      <c r="I9" s="100"/>
      <c r="J9" s="19"/>
      <c r="K9" s="19"/>
      <c r="L9" s="19" t="s">
        <v>217</v>
      </c>
      <c r="M9" s="19"/>
      <c r="N9" s="19"/>
      <c r="O9" s="19"/>
      <c r="P9" s="19"/>
      <c r="Q9" s="19"/>
      <c r="R9" s="19"/>
      <c r="S9" s="19"/>
      <c r="T9" s="19"/>
      <c r="U9" s="19"/>
    </row>
    <row r="10" spans="1:25" x14ac:dyDescent="0.3">
      <c r="B10" s="24" t="s">
        <v>33</v>
      </c>
      <c r="C10" s="19" t="s">
        <v>207</v>
      </c>
      <c r="D10" s="116"/>
      <c r="E10" s="19"/>
      <c r="F10" s="19"/>
      <c r="G10" s="19"/>
      <c r="H10" s="21"/>
      <c r="I10" s="100"/>
      <c r="J10" s="19"/>
      <c r="K10" s="19"/>
      <c r="L10" s="19" t="s">
        <v>7</v>
      </c>
      <c r="M10" s="19"/>
      <c r="N10" s="19" t="s">
        <v>35</v>
      </c>
      <c r="O10" s="19"/>
      <c r="P10" s="19"/>
      <c r="Q10" s="19"/>
      <c r="R10" s="19"/>
      <c r="S10" s="19"/>
      <c r="T10" s="19"/>
      <c r="U10" s="19"/>
    </row>
    <row r="11" spans="1:25" x14ac:dyDescent="0.3">
      <c r="B11" s="19"/>
      <c r="C11" s="19"/>
      <c r="D11" s="116"/>
      <c r="E11" s="19"/>
      <c r="F11" s="19"/>
      <c r="G11" s="19"/>
      <c r="H11" s="21"/>
      <c r="I11" s="100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pans="1:25" x14ac:dyDescent="0.3">
      <c r="B12" s="25" t="s">
        <v>36</v>
      </c>
      <c r="C12" s="19"/>
      <c r="D12" s="116"/>
      <c r="E12" s="19"/>
      <c r="F12" s="19"/>
      <c r="G12" s="19"/>
      <c r="H12" s="21"/>
      <c r="I12" s="100"/>
      <c r="J12" s="19"/>
      <c r="K12" s="19"/>
      <c r="L12" s="19" t="s">
        <v>37</v>
      </c>
      <c r="M12" s="19"/>
      <c r="N12" s="19"/>
      <c r="O12" s="19"/>
      <c r="P12" s="19"/>
      <c r="Q12" s="19"/>
      <c r="R12" s="19"/>
      <c r="S12" s="19"/>
      <c r="T12" s="19"/>
      <c r="U12" s="19"/>
    </row>
    <row r="13" spans="1:25" x14ac:dyDescent="0.3">
      <c r="B13" s="26"/>
    </row>
    <row r="14" spans="1:25" x14ac:dyDescent="0.3">
      <c r="H14" s="21" t="s">
        <v>38</v>
      </c>
      <c r="I14" s="100"/>
    </row>
    <row r="15" spans="1:25" x14ac:dyDescent="0.3">
      <c r="A15" s="255" t="s">
        <v>200</v>
      </c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</row>
    <row r="16" spans="1:25" x14ac:dyDescent="0.3">
      <c r="C16" s="19"/>
      <c r="D16" s="116"/>
      <c r="E16" s="19"/>
      <c r="F16" s="19"/>
      <c r="G16" s="19"/>
    </row>
    <row r="17" spans="1:25" ht="19.5" thickBot="1" x14ac:dyDescent="0.35">
      <c r="B17" s="19" t="s">
        <v>39</v>
      </c>
      <c r="C17" s="19"/>
      <c r="D17" s="116" t="s">
        <v>215</v>
      </c>
      <c r="E17" s="19"/>
      <c r="F17" s="19"/>
      <c r="G17" s="19"/>
    </row>
    <row r="18" spans="1:25" ht="19.5" thickBot="1" x14ac:dyDescent="0.35">
      <c r="A18" s="320" t="s">
        <v>8</v>
      </c>
      <c r="B18" s="312" t="s">
        <v>41</v>
      </c>
      <c r="C18" s="325" t="s">
        <v>42</v>
      </c>
      <c r="D18" s="328" t="s">
        <v>43</v>
      </c>
      <c r="E18" s="331" t="s">
        <v>44</v>
      </c>
      <c r="F18" s="334" t="s">
        <v>45</v>
      </c>
      <c r="G18" s="337" t="s">
        <v>46</v>
      </c>
      <c r="H18" s="340" t="s">
        <v>47</v>
      </c>
      <c r="I18" s="305" t="s">
        <v>48</v>
      </c>
      <c r="J18" s="308" t="s">
        <v>49</v>
      </c>
      <c r="K18" s="311" t="s">
        <v>50</v>
      </c>
      <c r="L18" s="312"/>
      <c r="M18" s="312"/>
      <c r="N18" s="312"/>
      <c r="O18" s="312"/>
      <c r="P18" s="312"/>
      <c r="Q18" s="312"/>
      <c r="R18" s="312"/>
      <c r="S18" s="312"/>
      <c r="T18" s="312"/>
      <c r="U18" s="313"/>
      <c r="V18" s="314" t="s">
        <v>51</v>
      </c>
      <c r="W18" s="328" t="s">
        <v>52</v>
      </c>
      <c r="X18" s="345" t="s">
        <v>53</v>
      </c>
    </row>
    <row r="19" spans="1:25" x14ac:dyDescent="0.3">
      <c r="A19" s="321"/>
      <c r="B19" s="323"/>
      <c r="C19" s="326"/>
      <c r="D19" s="329"/>
      <c r="E19" s="332"/>
      <c r="F19" s="335"/>
      <c r="G19" s="338"/>
      <c r="H19" s="341"/>
      <c r="I19" s="306"/>
      <c r="J19" s="309"/>
      <c r="K19" s="348">
        <v>0.2</v>
      </c>
      <c r="L19" s="350">
        <v>0.3</v>
      </c>
      <c r="M19" s="352" t="s">
        <v>54</v>
      </c>
      <c r="N19" s="354">
        <v>0.35</v>
      </c>
      <c r="O19" s="317" t="s">
        <v>55</v>
      </c>
      <c r="P19" s="317" t="s">
        <v>181</v>
      </c>
      <c r="Q19" s="317" t="s">
        <v>182</v>
      </c>
      <c r="R19" s="317" t="s">
        <v>199</v>
      </c>
      <c r="S19" s="317" t="s">
        <v>202</v>
      </c>
      <c r="T19" s="317" t="s">
        <v>184</v>
      </c>
      <c r="U19" s="303" t="s">
        <v>185</v>
      </c>
      <c r="V19" s="315"/>
      <c r="W19" s="343"/>
      <c r="X19" s="346"/>
    </row>
    <row r="20" spans="1:25" ht="19.5" thickBot="1" x14ac:dyDescent="0.35">
      <c r="A20" s="322"/>
      <c r="B20" s="324"/>
      <c r="C20" s="327"/>
      <c r="D20" s="330"/>
      <c r="E20" s="333"/>
      <c r="F20" s="336"/>
      <c r="G20" s="339"/>
      <c r="H20" s="342"/>
      <c r="I20" s="307"/>
      <c r="J20" s="310"/>
      <c r="K20" s="349"/>
      <c r="L20" s="351"/>
      <c r="M20" s="353"/>
      <c r="N20" s="355"/>
      <c r="O20" s="318"/>
      <c r="P20" s="318"/>
      <c r="Q20" s="318"/>
      <c r="R20" s="318"/>
      <c r="S20" s="318"/>
      <c r="T20" s="318"/>
      <c r="U20" s="304"/>
      <c r="V20" s="316"/>
      <c r="W20" s="344"/>
      <c r="X20" s="347"/>
    </row>
    <row r="21" spans="1:25" x14ac:dyDescent="0.3">
      <c r="A21" s="137">
        <v>1</v>
      </c>
      <c r="B21" s="138" t="s">
        <v>26</v>
      </c>
      <c r="C21" s="138" t="s">
        <v>57</v>
      </c>
      <c r="D21" s="133" t="s">
        <v>58</v>
      </c>
      <c r="E21" s="133">
        <v>37</v>
      </c>
      <c r="F21" s="133">
        <f>I21*17697</f>
        <v>110075.34</v>
      </c>
      <c r="G21" s="133" t="s">
        <v>59</v>
      </c>
      <c r="H21" s="133">
        <v>1</v>
      </c>
      <c r="I21" s="133">
        <v>6.22</v>
      </c>
      <c r="J21" s="139">
        <f>F21</f>
        <v>110075.34</v>
      </c>
      <c r="K21" s="165"/>
      <c r="L21" s="165">
        <v>5309</v>
      </c>
      <c r="M21" s="165"/>
      <c r="N21" s="165"/>
      <c r="O21" s="140">
        <f>J21*25%</f>
        <v>27518.834999999999</v>
      </c>
      <c r="P21" s="140">
        <f>O21*10%</f>
        <v>2751.8834999999999</v>
      </c>
      <c r="Q21" s="140"/>
      <c r="R21" s="140"/>
      <c r="S21" s="140"/>
      <c r="T21" s="140"/>
      <c r="U21" s="165"/>
      <c r="V21" s="140">
        <f t="shared" ref="V21:V27" si="0">J21*10%</f>
        <v>11007.534</v>
      </c>
      <c r="W21" s="140">
        <f>K21+L21+M21+N21+O21+U21+V21+P21+R21+T21</f>
        <v>46587.252500000002</v>
      </c>
      <c r="X21" s="111">
        <f t="shared" ref="X21:X84" si="1">J21+W21</f>
        <v>156662.5925</v>
      </c>
    </row>
    <row r="22" spans="1:25" x14ac:dyDescent="0.3">
      <c r="A22" s="137">
        <v>2</v>
      </c>
      <c r="B22" s="138" t="s">
        <v>60</v>
      </c>
      <c r="C22" s="138" t="s">
        <v>61</v>
      </c>
      <c r="D22" s="133" t="s">
        <v>58</v>
      </c>
      <c r="E22" s="133">
        <v>37</v>
      </c>
      <c r="F22" s="133">
        <f t="shared" ref="F22:F39" si="2">I22*17697</f>
        <v>104589.27</v>
      </c>
      <c r="G22" s="133" t="s">
        <v>62</v>
      </c>
      <c r="H22" s="133">
        <v>1</v>
      </c>
      <c r="I22" s="133">
        <v>5.91</v>
      </c>
      <c r="J22" s="139">
        <f t="shared" ref="J22:J27" si="3">F22</f>
        <v>104589.27</v>
      </c>
      <c r="K22" s="133"/>
      <c r="L22" s="133"/>
      <c r="M22" s="133"/>
      <c r="N22" s="133"/>
      <c r="O22" s="140">
        <f t="shared" ref="O22:O28" si="4">J22*25%</f>
        <v>26147.317500000001</v>
      </c>
      <c r="P22" s="140">
        <f t="shared" ref="P22:P27" si="5">O22*10%</f>
        <v>2614.7317500000004</v>
      </c>
      <c r="Q22" s="140"/>
      <c r="R22" s="140"/>
      <c r="S22" s="140"/>
      <c r="T22" s="140"/>
      <c r="U22" s="133"/>
      <c r="V22" s="140">
        <f t="shared" si="0"/>
        <v>10458.927000000001</v>
      </c>
      <c r="W22" s="140">
        <f t="shared" ref="W22:W85" si="6">K22+L22+M22+N22+O22+U22+V22+P22+R22+T22</f>
        <v>39220.97625</v>
      </c>
      <c r="X22" s="111">
        <f t="shared" si="1"/>
        <v>143810.24625</v>
      </c>
    </row>
    <row r="23" spans="1:25" x14ac:dyDescent="0.3">
      <c r="A23" s="137">
        <v>3</v>
      </c>
      <c r="B23" s="138" t="s">
        <v>63</v>
      </c>
      <c r="C23" s="138" t="s">
        <v>61</v>
      </c>
      <c r="D23" s="133" t="s">
        <v>58</v>
      </c>
      <c r="E23" s="133">
        <v>27</v>
      </c>
      <c r="F23" s="133">
        <f t="shared" si="2"/>
        <v>104589.27</v>
      </c>
      <c r="G23" s="133" t="s">
        <v>62</v>
      </c>
      <c r="H23" s="133">
        <v>1</v>
      </c>
      <c r="I23" s="133">
        <v>5.91</v>
      </c>
      <c r="J23" s="139">
        <f t="shared" si="3"/>
        <v>104589.27</v>
      </c>
      <c r="K23" s="133"/>
      <c r="L23" s="133"/>
      <c r="M23" s="133"/>
      <c r="N23" s="133"/>
      <c r="O23" s="140">
        <f t="shared" si="4"/>
        <v>26147.317500000001</v>
      </c>
      <c r="P23" s="140">
        <f t="shared" si="5"/>
        <v>2614.7317500000004</v>
      </c>
      <c r="Q23" s="140"/>
      <c r="R23" s="140"/>
      <c r="S23" s="140"/>
      <c r="T23" s="140"/>
      <c r="U23" s="133"/>
      <c r="V23" s="140">
        <f t="shared" si="0"/>
        <v>10458.927000000001</v>
      </c>
      <c r="W23" s="140">
        <f t="shared" si="6"/>
        <v>39220.97625</v>
      </c>
      <c r="X23" s="111">
        <f t="shared" si="1"/>
        <v>143810.24625</v>
      </c>
    </row>
    <row r="24" spans="1:25" x14ac:dyDescent="0.3">
      <c r="A24" s="137">
        <v>4</v>
      </c>
      <c r="B24" s="138" t="s">
        <v>201</v>
      </c>
      <c r="C24" s="138" t="s">
        <v>65</v>
      </c>
      <c r="D24" s="133" t="s">
        <v>58</v>
      </c>
      <c r="E24" s="133">
        <v>27</v>
      </c>
      <c r="F24" s="161">
        <f t="shared" si="2"/>
        <v>96094.709999999992</v>
      </c>
      <c r="G24" s="133" t="s">
        <v>62</v>
      </c>
      <c r="H24" s="133">
        <v>1</v>
      </c>
      <c r="I24" s="133">
        <v>5.43</v>
      </c>
      <c r="J24" s="139">
        <f t="shared" si="3"/>
        <v>96094.709999999992</v>
      </c>
      <c r="K24" s="133"/>
      <c r="L24" s="133"/>
      <c r="M24" s="133"/>
      <c r="N24" s="133"/>
      <c r="O24" s="140">
        <f t="shared" si="4"/>
        <v>24023.677499999998</v>
      </c>
      <c r="P24" s="140">
        <f t="shared" si="5"/>
        <v>2402.3677499999999</v>
      </c>
      <c r="Q24" s="140"/>
      <c r="R24" s="140"/>
      <c r="S24" s="140"/>
      <c r="T24" s="140"/>
      <c r="U24" s="133"/>
      <c r="V24" s="140">
        <f t="shared" si="0"/>
        <v>9609.4709999999995</v>
      </c>
      <c r="W24" s="140">
        <f t="shared" si="6"/>
        <v>36035.516249999993</v>
      </c>
      <c r="X24" s="111">
        <f t="shared" si="1"/>
        <v>132130.22624999998</v>
      </c>
    </row>
    <row r="25" spans="1:25" x14ac:dyDescent="0.3">
      <c r="A25" s="137">
        <v>5</v>
      </c>
      <c r="B25" s="138" t="s">
        <v>66</v>
      </c>
      <c r="C25" s="138" t="s">
        <v>67</v>
      </c>
      <c r="D25" s="133" t="s">
        <v>58</v>
      </c>
      <c r="E25" s="133">
        <v>24</v>
      </c>
      <c r="F25" s="133">
        <f t="shared" si="2"/>
        <v>101580.78</v>
      </c>
      <c r="G25" s="133" t="s">
        <v>62</v>
      </c>
      <c r="H25" s="133">
        <v>1</v>
      </c>
      <c r="I25" s="133">
        <v>5.74</v>
      </c>
      <c r="J25" s="139">
        <f t="shared" si="3"/>
        <v>101580.78</v>
      </c>
      <c r="K25" s="133"/>
      <c r="L25" s="133"/>
      <c r="M25" s="133"/>
      <c r="N25" s="133"/>
      <c r="O25" s="140">
        <f t="shared" si="4"/>
        <v>25395.195</v>
      </c>
      <c r="P25" s="140">
        <f t="shared" si="5"/>
        <v>2539.5195000000003</v>
      </c>
      <c r="Q25" s="140"/>
      <c r="R25" s="140"/>
      <c r="S25" s="140"/>
      <c r="T25" s="140"/>
      <c r="U25" s="133"/>
      <c r="V25" s="140">
        <f t="shared" si="0"/>
        <v>10158.078000000001</v>
      </c>
      <c r="W25" s="140">
        <f t="shared" si="6"/>
        <v>38092.792500000003</v>
      </c>
      <c r="X25" s="111">
        <f t="shared" si="1"/>
        <v>139673.57250000001</v>
      </c>
    </row>
    <row r="26" spans="1:25" x14ac:dyDescent="0.3">
      <c r="A26" s="137">
        <v>6</v>
      </c>
      <c r="B26" s="138" t="s">
        <v>68</v>
      </c>
      <c r="C26" s="138" t="s">
        <v>61</v>
      </c>
      <c r="D26" s="133" t="s">
        <v>58</v>
      </c>
      <c r="E26" s="133">
        <v>16</v>
      </c>
      <c r="F26" s="133">
        <f t="shared" si="2"/>
        <v>98926.23</v>
      </c>
      <c r="G26" s="133" t="s">
        <v>62</v>
      </c>
      <c r="H26" s="133">
        <v>1</v>
      </c>
      <c r="I26" s="133">
        <v>5.59</v>
      </c>
      <c r="J26" s="139">
        <f t="shared" si="3"/>
        <v>98926.23</v>
      </c>
      <c r="K26" s="133"/>
      <c r="L26" s="133"/>
      <c r="M26" s="133"/>
      <c r="N26" s="133"/>
      <c r="O26" s="140">
        <f t="shared" si="4"/>
        <v>24731.557499999999</v>
      </c>
      <c r="P26" s="140">
        <f t="shared" si="5"/>
        <v>2473.1557499999999</v>
      </c>
      <c r="Q26" s="140"/>
      <c r="R26" s="140"/>
      <c r="S26" s="140"/>
      <c r="T26" s="140"/>
      <c r="U26" s="133"/>
      <c r="V26" s="140">
        <f t="shared" si="0"/>
        <v>9892.6229999999996</v>
      </c>
      <c r="W26" s="140">
        <f t="shared" si="6"/>
        <v>37097.33625</v>
      </c>
      <c r="X26" s="111">
        <f t="shared" si="1"/>
        <v>136023.56625</v>
      </c>
    </row>
    <row r="27" spans="1:25" x14ac:dyDescent="0.3">
      <c r="A27" s="137">
        <v>7</v>
      </c>
      <c r="B27" s="138" t="s">
        <v>69</v>
      </c>
      <c r="C27" s="138" t="s">
        <v>67</v>
      </c>
      <c r="D27" s="133" t="s">
        <v>58</v>
      </c>
      <c r="E27" s="133">
        <v>11</v>
      </c>
      <c r="F27" s="133">
        <f t="shared" si="2"/>
        <v>93617.13</v>
      </c>
      <c r="G27" s="133" t="s">
        <v>62</v>
      </c>
      <c r="H27" s="133">
        <v>1</v>
      </c>
      <c r="I27" s="133">
        <v>5.29</v>
      </c>
      <c r="J27" s="139">
        <f t="shared" si="3"/>
        <v>93617.13</v>
      </c>
      <c r="K27" s="133"/>
      <c r="L27" s="133"/>
      <c r="M27" s="133"/>
      <c r="N27" s="133"/>
      <c r="O27" s="140">
        <f t="shared" si="4"/>
        <v>23404.282500000001</v>
      </c>
      <c r="P27" s="140">
        <f t="shared" si="5"/>
        <v>2340.4282500000004</v>
      </c>
      <c r="Q27" s="140"/>
      <c r="R27" s="140"/>
      <c r="S27" s="140"/>
      <c r="T27" s="140"/>
      <c r="U27" s="133"/>
      <c r="V27" s="140">
        <f t="shared" si="0"/>
        <v>9361.7130000000016</v>
      </c>
      <c r="W27" s="140">
        <f t="shared" si="6"/>
        <v>35106.423750000002</v>
      </c>
      <c r="X27" s="111">
        <f t="shared" si="1"/>
        <v>128723.55375000001</v>
      </c>
    </row>
    <row r="28" spans="1:25" x14ac:dyDescent="0.3">
      <c r="A28" s="137">
        <v>8</v>
      </c>
      <c r="B28" s="138" t="s">
        <v>70</v>
      </c>
      <c r="C28" s="138" t="s">
        <v>61</v>
      </c>
      <c r="D28" s="133" t="s">
        <v>58</v>
      </c>
      <c r="E28" s="133">
        <v>26</v>
      </c>
      <c r="F28" s="133">
        <f t="shared" si="2"/>
        <v>104589.27</v>
      </c>
      <c r="G28" s="133" t="s">
        <v>62</v>
      </c>
      <c r="H28" s="133">
        <v>0.5</v>
      </c>
      <c r="I28" s="133">
        <v>5.91</v>
      </c>
      <c r="J28" s="139">
        <f>F28/2</f>
        <v>52294.635000000002</v>
      </c>
      <c r="K28" s="164"/>
      <c r="L28" s="164"/>
      <c r="M28" s="164"/>
      <c r="N28" s="164"/>
      <c r="O28" s="140">
        <f t="shared" si="4"/>
        <v>13073.658750000001</v>
      </c>
      <c r="P28" s="140"/>
      <c r="Q28" s="141"/>
      <c r="R28" s="141"/>
      <c r="S28" s="141"/>
      <c r="T28" s="141"/>
      <c r="U28" s="164"/>
      <c r="V28" s="140"/>
      <c r="W28" s="140">
        <f t="shared" si="6"/>
        <v>13073.658750000001</v>
      </c>
      <c r="X28" s="111">
        <f t="shared" si="1"/>
        <v>65368.293750000004</v>
      </c>
    </row>
    <row r="29" spans="1:25" x14ac:dyDescent="0.3">
      <c r="A29" s="137">
        <v>9</v>
      </c>
      <c r="B29" s="138" t="s">
        <v>27</v>
      </c>
      <c r="C29" s="138" t="s">
        <v>71</v>
      </c>
      <c r="D29" s="133" t="s">
        <v>58</v>
      </c>
      <c r="E29" s="133">
        <v>6</v>
      </c>
      <c r="F29" s="133">
        <f t="shared" si="2"/>
        <v>88838.939999999988</v>
      </c>
      <c r="G29" s="133" t="s">
        <v>72</v>
      </c>
      <c r="H29" s="133">
        <v>1</v>
      </c>
      <c r="I29" s="133">
        <v>5.0199999999999996</v>
      </c>
      <c r="J29" s="139">
        <f t="shared" ref="J29:J32" si="7">F29</f>
        <v>88838.939999999988</v>
      </c>
      <c r="K29" s="164"/>
      <c r="L29" s="164"/>
      <c r="M29" s="164"/>
      <c r="N29" s="164"/>
      <c r="O29" s="164"/>
      <c r="P29" s="164"/>
      <c r="Q29" s="164"/>
      <c r="R29" s="164"/>
      <c r="S29" s="164"/>
      <c r="T29" s="133"/>
      <c r="U29" s="164"/>
      <c r="V29" s="140">
        <f>J29*10%</f>
        <v>8883.8939999999984</v>
      </c>
      <c r="W29" s="140">
        <f t="shared" si="6"/>
        <v>8883.8939999999984</v>
      </c>
      <c r="X29" s="111">
        <f t="shared" si="1"/>
        <v>97722.833999999988</v>
      </c>
    </row>
    <row r="30" spans="1:25" ht="48" x14ac:dyDescent="0.3">
      <c r="A30" s="137">
        <v>10</v>
      </c>
      <c r="B30" s="158" t="s">
        <v>73</v>
      </c>
      <c r="C30" s="142" t="s">
        <v>74</v>
      </c>
      <c r="D30" s="133" t="s">
        <v>58</v>
      </c>
      <c r="E30" s="133">
        <v>4</v>
      </c>
      <c r="F30" s="133">
        <f t="shared" si="2"/>
        <v>86361.36</v>
      </c>
      <c r="G30" s="133" t="s">
        <v>72</v>
      </c>
      <c r="H30" s="133">
        <v>1</v>
      </c>
      <c r="I30" s="133">
        <v>4.88</v>
      </c>
      <c r="J30" s="139">
        <f t="shared" si="7"/>
        <v>86361.36</v>
      </c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40">
        <f>J30*10%</f>
        <v>8636.1360000000004</v>
      </c>
      <c r="W30" s="140">
        <f t="shared" si="6"/>
        <v>8636.1360000000004</v>
      </c>
      <c r="X30" s="111">
        <f t="shared" si="1"/>
        <v>94997.495999999999</v>
      </c>
    </row>
    <row r="31" spans="1:25" x14ac:dyDescent="0.3">
      <c r="A31" s="137">
        <v>11</v>
      </c>
      <c r="B31" s="138" t="s">
        <v>75</v>
      </c>
      <c r="C31" s="138" t="s">
        <v>76</v>
      </c>
      <c r="D31" s="133" t="s">
        <v>58</v>
      </c>
      <c r="E31" s="133">
        <v>37</v>
      </c>
      <c r="F31" s="133">
        <f t="shared" si="2"/>
        <v>95740.77</v>
      </c>
      <c r="G31" s="133" t="s">
        <v>77</v>
      </c>
      <c r="H31" s="133">
        <v>1</v>
      </c>
      <c r="I31" s="133">
        <v>5.41</v>
      </c>
      <c r="J31" s="139">
        <f t="shared" si="7"/>
        <v>95740.77</v>
      </c>
      <c r="K31" s="133"/>
      <c r="L31" s="133"/>
      <c r="M31" s="133">
        <v>7079</v>
      </c>
      <c r="N31" s="133"/>
      <c r="O31" s="140">
        <f t="shared" ref="O31:O32" si="8">J31*25%</f>
        <v>23935.192500000001</v>
      </c>
      <c r="P31" s="140">
        <f>O31*10%</f>
        <v>2393.5192500000003</v>
      </c>
      <c r="Q31" s="140"/>
      <c r="R31" s="140"/>
      <c r="S31" s="140">
        <f>J31*35%</f>
        <v>33509.269500000002</v>
      </c>
      <c r="T31" s="143"/>
      <c r="U31" s="133"/>
      <c r="V31" s="140">
        <f>J31*10%</f>
        <v>9574.0770000000011</v>
      </c>
      <c r="W31" s="140">
        <f>K31+L31+M31+N31+O31+U31+V31+P31+R31+S31+T31</f>
        <v>76491.058250000002</v>
      </c>
      <c r="X31" s="111">
        <f>J31+W31</f>
        <v>172231.82825000002</v>
      </c>
    </row>
    <row r="32" spans="1:25" x14ac:dyDescent="0.3">
      <c r="A32" s="137">
        <v>12</v>
      </c>
      <c r="B32" s="138" t="s">
        <v>78</v>
      </c>
      <c r="C32" s="138" t="s">
        <v>79</v>
      </c>
      <c r="D32" s="133" t="s">
        <v>58</v>
      </c>
      <c r="E32" s="133">
        <v>24</v>
      </c>
      <c r="F32" s="133">
        <f t="shared" si="2"/>
        <v>90608.639999999999</v>
      </c>
      <c r="G32" s="133" t="s">
        <v>80</v>
      </c>
      <c r="H32" s="133">
        <v>1</v>
      </c>
      <c r="I32" s="133">
        <v>5.12</v>
      </c>
      <c r="J32" s="139">
        <f t="shared" si="7"/>
        <v>90608.639999999999</v>
      </c>
      <c r="K32" s="133"/>
      <c r="L32" s="133"/>
      <c r="M32" s="133"/>
      <c r="N32" s="133"/>
      <c r="O32" s="140">
        <f t="shared" si="8"/>
        <v>22652.16</v>
      </c>
      <c r="P32" s="140">
        <f>O32*10%</f>
        <v>2265.2159999999999</v>
      </c>
      <c r="Q32" s="140"/>
      <c r="R32" s="140"/>
      <c r="S32" s="140"/>
      <c r="T32" s="143"/>
      <c r="U32" s="133"/>
      <c r="V32" s="140">
        <f>J32*10%</f>
        <v>9060.8639999999996</v>
      </c>
      <c r="W32" s="140">
        <f t="shared" si="6"/>
        <v>33978.239999999998</v>
      </c>
      <c r="X32" s="111">
        <f t="shared" si="1"/>
        <v>124586.88</v>
      </c>
      <c r="Y32" s="159"/>
    </row>
    <row r="33" spans="1:25" ht="48" x14ac:dyDescent="0.3">
      <c r="A33" s="137">
        <v>13</v>
      </c>
      <c r="B33" s="138" t="s">
        <v>81</v>
      </c>
      <c r="C33" s="142" t="s">
        <v>82</v>
      </c>
      <c r="D33" s="133" t="s">
        <v>58</v>
      </c>
      <c r="E33" s="133">
        <v>31</v>
      </c>
      <c r="F33" s="133">
        <f t="shared" si="2"/>
        <v>92024.400000000009</v>
      </c>
      <c r="G33" s="133" t="s">
        <v>80</v>
      </c>
      <c r="H33" s="133">
        <v>0.5</v>
      </c>
      <c r="I33" s="133">
        <v>5.2</v>
      </c>
      <c r="J33" s="139">
        <f>F33/2</f>
        <v>46012.200000000004</v>
      </c>
      <c r="K33" s="164"/>
      <c r="L33" s="164"/>
      <c r="M33" s="164"/>
      <c r="N33" s="164"/>
      <c r="O33" s="140"/>
      <c r="P33" s="140"/>
      <c r="Q33" s="140"/>
      <c r="R33" s="140"/>
      <c r="S33" s="140"/>
      <c r="T33" s="143"/>
      <c r="U33" s="164"/>
      <c r="V33" s="140"/>
      <c r="W33" s="140">
        <f t="shared" si="6"/>
        <v>0</v>
      </c>
      <c r="X33" s="111">
        <f t="shared" si="1"/>
        <v>46012.200000000004</v>
      </c>
      <c r="Y33" s="159"/>
    </row>
    <row r="34" spans="1:25" x14ac:dyDescent="0.3">
      <c r="A34" s="137">
        <v>14</v>
      </c>
      <c r="B34" s="138" t="s">
        <v>83</v>
      </c>
      <c r="C34" s="138" t="s">
        <v>84</v>
      </c>
      <c r="D34" s="133" t="s">
        <v>58</v>
      </c>
      <c r="E34" s="133">
        <v>19</v>
      </c>
      <c r="F34" s="133">
        <f t="shared" si="2"/>
        <v>92732.28</v>
      </c>
      <c r="G34" s="133" t="s">
        <v>77</v>
      </c>
      <c r="H34" s="133">
        <v>1</v>
      </c>
      <c r="I34" s="133">
        <v>5.24</v>
      </c>
      <c r="J34" s="139">
        <f>F34</f>
        <v>92732.28</v>
      </c>
      <c r="K34" s="164"/>
      <c r="L34" s="164"/>
      <c r="M34" s="164">
        <v>7079</v>
      </c>
      <c r="N34" s="164"/>
      <c r="O34" s="140">
        <f t="shared" ref="O34:O35" si="9">J34*25%</f>
        <v>23183.07</v>
      </c>
      <c r="P34" s="140">
        <f>O34*10%</f>
        <v>2318.3070000000002</v>
      </c>
      <c r="Q34" s="140"/>
      <c r="R34" s="140">
        <f>T34*25%</f>
        <v>9273.228000000001</v>
      </c>
      <c r="S34" s="140"/>
      <c r="T34" s="143">
        <f>J34*40%</f>
        <v>37092.912000000004</v>
      </c>
      <c r="U34" s="164"/>
      <c r="V34" s="140">
        <f>J34*10%</f>
        <v>9273.228000000001</v>
      </c>
      <c r="W34" s="140">
        <f t="shared" si="6"/>
        <v>88219.74500000001</v>
      </c>
      <c r="X34" s="111">
        <f t="shared" si="1"/>
        <v>180952.02500000002</v>
      </c>
    </row>
    <row r="35" spans="1:25" x14ac:dyDescent="0.3">
      <c r="A35" s="137">
        <v>15</v>
      </c>
      <c r="B35" s="138" t="s">
        <v>85</v>
      </c>
      <c r="C35" s="138" t="s">
        <v>84</v>
      </c>
      <c r="D35" s="133" t="s">
        <v>58</v>
      </c>
      <c r="E35" s="133">
        <v>4</v>
      </c>
      <c r="F35" s="133">
        <f t="shared" si="2"/>
        <v>74858.310000000012</v>
      </c>
      <c r="G35" s="133" t="s">
        <v>86</v>
      </c>
      <c r="H35" s="133">
        <v>1</v>
      </c>
      <c r="I35" s="133">
        <v>4.2300000000000004</v>
      </c>
      <c r="J35" s="139">
        <f t="shared" ref="J35:J38" si="10">F35</f>
        <v>74858.310000000012</v>
      </c>
      <c r="K35" s="164"/>
      <c r="L35" s="164"/>
      <c r="M35" s="164">
        <v>7079</v>
      </c>
      <c r="N35" s="164"/>
      <c r="O35" s="140">
        <f t="shared" si="9"/>
        <v>18714.577500000003</v>
      </c>
      <c r="P35" s="140">
        <f>O35*10%</f>
        <v>1871.4577500000005</v>
      </c>
      <c r="Q35" s="140"/>
      <c r="R35" s="140"/>
      <c r="S35" s="140"/>
      <c r="T35" s="143"/>
      <c r="U35" s="164"/>
      <c r="V35" s="140">
        <f t="shared" ref="V35:V38" si="11">J35*10%</f>
        <v>7485.8310000000019</v>
      </c>
      <c r="W35" s="140">
        <f t="shared" si="6"/>
        <v>35150.866250000006</v>
      </c>
      <c r="X35" s="111">
        <f t="shared" si="1"/>
        <v>110009.17625000002</v>
      </c>
    </row>
    <row r="36" spans="1:25" x14ac:dyDescent="0.3">
      <c r="A36" s="137">
        <v>16</v>
      </c>
      <c r="B36" s="138" t="s">
        <v>203</v>
      </c>
      <c r="C36" s="138" t="s">
        <v>88</v>
      </c>
      <c r="D36" s="133" t="s">
        <v>58</v>
      </c>
      <c r="E36" s="133">
        <v>20</v>
      </c>
      <c r="F36" s="133">
        <f>I36*17697</f>
        <v>82644.990000000005</v>
      </c>
      <c r="G36" s="133" t="s">
        <v>86</v>
      </c>
      <c r="H36" s="133">
        <v>1</v>
      </c>
      <c r="I36" s="133">
        <v>4.67</v>
      </c>
      <c r="J36" s="139">
        <f>F36</f>
        <v>82644.990000000005</v>
      </c>
      <c r="K36" s="133"/>
      <c r="L36" s="133"/>
      <c r="M36" s="133"/>
      <c r="N36" s="133"/>
      <c r="O36" s="140">
        <f>J36*25%</f>
        <v>20661.247500000001</v>
      </c>
      <c r="P36" s="140">
        <f>O36*10%</f>
        <v>2066.1247500000004</v>
      </c>
      <c r="Q36" s="140"/>
      <c r="R36" s="140"/>
      <c r="S36" s="140"/>
      <c r="T36" s="143"/>
      <c r="U36" s="133"/>
      <c r="V36" s="140">
        <f t="shared" si="11"/>
        <v>8264.4990000000016</v>
      </c>
      <c r="W36" s="140">
        <f t="shared" si="6"/>
        <v>30991.87125</v>
      </c>
      <c r="X36" s="111">
        <f t="shared" si="1"/>
        <v>113636.86125</v>
      </c>
    </row>
    <row r="37" spans="1:25" x14ac:dyDescent="0.3">
      <c r="A37" s="137">
        <v>17</v>
      </c>
      <c r="B37" s="138" t="s">
        <v>204</v>
      </c>
      <c r="C37" s="138" t="s">
        <v>93</v>
      </c>
      <c r="D37" s="133" t="s">
        <v>89</v>
      </c>
      <c r="E37" s="133">
        <v>5</v>
      </c>
      <c r="F37" s="133">
        <f t="shared" si="2"/>
        <v>61762.530000000006</v>
      </c>
      <c r="G37" s="133" t="s">
        <v>91</v>
      </c>
      <c r="H37" s="133">
        <v>1</v>
      </c>
      <c r="I37" s="133">
        <v>3.49</v>
      </c>
      <c r="J37" s="139">
        <f t="shared" si="10"/>
        <v>61762.530000000006</v>
      </c>
      <c r="K37" s="133"/>
      <c r="L37" s="133"/>
      <c r="M37" s="133"/>
      <c r="N37" s="133"/>
      <c r="O37" s="140">
        <f t="shared" ref="O37" si="12">J37*25%</f>
        <v>15440.632500000002</v>
      </c>
      <c r="P37" s="140">
        <f>O37*10%</f>
        <v>1544.0632500000002</v>
      </c>
      <c r="Q37" s="140"/>
      <c r="R37" s="140"/>
      <c r="S37" s="140"/>
      <c r="T37" s="143"/>
      <c r="U37" s="133"/>
      <c r="V37" s="140">
        <f t="shared" si="11"/>
        <v>6176.2530000000006</v>
      </c>
      <c r="W37" s="140">
        <f t="shared" si="6"/>
        <v>23160.948750000003</v>
      </c>
      <c r="X37" s="111">
        <f t="shared" si="1"/>
        <v>84923.478750000009</v>
      </c>
    </row>
    <row r="38" spans="1:25" x14ac:dyDescent="0.3">
      <c r="A38" s="137">
        <v>18</v>
      </c>
      <c r="B38" s="138" t="s">
        <v>94</v>
      </c>
      <c r="C38" s="138" t="s">
        <v>95</v>
      </c>
      <c r="D38" s="133" t="s">
        <v>89</v>
      </c>
      <c r="E38" s="133">
        <v>14</v>
      </c>
      <c r="F38" s="133">
        <f t="shared" si="2"/>
        <v>88131.060000000012</v>
      </c>
      <c r="G38" s="133" t="s">
        <v>96</v>
      </c>
      <c r="H38" s="133">
        <v>1</v>
      </c>
      <c r="I38" s="133">
        <v>4.9800000000000004</v>
      </c>
      <c r="J38" s="139">
        <f t="shared" si="10"/>
        <v>88131.060000000012</v>
      </c>
      <c r="K38" s="133"/>
      <c r="L38" s="133">
        <v>5309</v>
      </c>
      <c r="M38" s="133"/>
      <c r="N38" s="133"/>
      <c r="O38" s="133"/>
      <c r="P38" s="133"/>
      <c r="Q38" s="133"/>
      <c r="R38" s="133"/>
      <c r="S38" s="133"/>
      <c r="T38" s="133"/>
      <c r="U38" s="133"/>
      <c r="V38" s="140">
        <f t="shared" si="11"/>
        <v>8813.1060000000016</v>
      </c>
      <c r="W38" s="140">
        <f t="shared" si="6"/>
        <v>14122.106000000002</v>
      </c>
      <c r="X38" s="111">
        <f t="shared" si="1"/>
        <v>102253.16600000001</v>
      </c>
    </row>
    <row r="39" spans="1:25" x14ac:dyDescent="0.3">
      <c r="A39" s="137">
        <v>19</v>
      </c>
      <c r="B39" s="138" t="s">
        <v>27</v>
      </c>
      <c r="C39" s="138" t="s">
        <v>98</v>
      </c>
      <c r="D39" s="133" t="s">
        <v>58</v>
      </c>
      <c r="E39" s="133">
        <v>6</v>
      </c>
      <c r="F39" s="133">
        <f t="shared" si="2"/>
        <v>75566.189999999988</v>
      </c>
      <c r="G39" s="133" t="s">
        <v>99</v>
      </c>
      <c r="H39" s="133">
        <v>0.5</v>
      </c>
      <c r="I39" s="133">
        <v>4.2699999999999996</v>
      </c>
      <c r="J39" s="139">
        <f>F39/2</f>
        <v>37783.094999999994</v>
      </c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40"/>
      <c r="W39" s="140">
        <f t="shared" si="6"/>
        <v>0</v>
      </c>
      <c r="X39" s="111">
        <f t="shared" si="1"/>
        <v>37783.094999999994</v>
      </c>
    </row>
    <row r="40" spans="1:25" x14ac:dyDescent="0.3">
      <c r="A40" s="137">
        <v>20</v>
      </c>
      <c r="B40" s="160" t="s">
        <v>97</v>
      </c>
      <c r="C40" s="138" t="s">
        <v>98</v>
      </c>
      <c r="D40" s="133" t="s">
        <v>58</v>
      </c>
      <c r="E40" s="133">
        <v>6</v>
      </c>
      <c r="F40" s="133">
        <f>I40*17697</f>
        <v>75566.189999999988</v>
      </c>
      <c r="G40" s="133" t="s">
        <v>99</v>
      </c>
      <c r="H40" s="133">
        <v>1.5</v>
      </c>
      <c r="I40" s="133">
        <v>4.2699999999999996</v>
      </c>
      <c r="J40" s="139">
        <f>F40*1.5</f>
        <v>113349.28499999997</v>
      </c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40">
        <v>7557</v>
      </c>
      <c r="W40" s="140">
        <f t="shared" si="6"/>
        <v>7557</v>
      </c>
      <c r="X40" s="111">
        <f t="shared" si="1"/>
        <v>120906.28499999997</v>
      </c>
    </row>
    <row r="41" spans="1:25" ht="32.25" x14ac:dyDescent="0.3">
      <c r="A41" s="137">
        <v>21</v>
      </c>
      <c r="B41" s="158" t="s">
        <v>101</v>
      </c>
      <c r="C41" s="142" t="s">
        <v>102</v>
      </c>
      <c r="D41" s="133" t="s">
        <v>58</v>
      </c>
      <c r="E41" s="133">
        <v>11</v>
      </c>
      <c r="F41" s="133">
        <f t="shared" ref="F41:F46" si="13">I41*17697</f>
        <v>78928.62</v>
      </c>
      <c r="G41" s="133" t="s">
        <v>99</v>
      </c>
      <c r="H41" s="133">
        <v>0.5</v>
      </c>
      <c r="I41" s="133">
        <v>4.46</v>
      </c>
      <c r="J41" s="139">
        <f>F41/2</f>
        <v>39464.31</v>
      </c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40"/>
      <c r="W41" s="140">
        <f t="shared" si="6"/>
        <v>0</v>
      </c>
      <c r="X41" s="111">
        <f t="shared" si="1"/>
        <v>39464.31</v>
      </c>
    </row>
    <row r="42" spans="1:25" ht="32.25" x14ac:dyDescent="0.3">
      <c r="A42" s="137">
        <v>22</v>
      </c>
      <c r="B42" s="138" t="s">
        <v>103</v>
      </c>
      <c r="C42" s="142" t="s">
        <v>102</v>
      </c>
      <c r="D42" s="133" t="s">
        <v>58</v>
      </c>
      <c r="E42" s="133">
        <v>12</v>
      </c>
      <c r="F42" s="133">
        <f>I42*17697</f>
        <v>78928.62</v>
      </c>
      <c r="G42" s="133" t="s">
        <v>99</v>
      </c>
      <c r="H42" s="133">
        <v>0.5</v>
      </c>
      <c r="I42" s="133">
        <v>4.46</v>
      </c>
      <c r="J42" s="139">
        <f>F42/2</f>
        <v>39464.31</v>
      </c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43">
        <f>J42*10%</f>
        <v>3946.431</v>
      </c>
      <c r="W42" s="140">
        <f t="shared" si="6"/>
        <v>3946.431</v>
      </c>
      <c r="X42" s="111">
        <f>J42+W42</f>
        <v>43410.740999999995</v>
      </c>
    </row>
    <row r="43" spans="1:25" x14ac:dyDescent="0.3">
      <c r="A43" s="137">
        <v>23</v>
      </c>
      <c r="B43" s="138" t="s">
        <v>94</v>
      </c>
      <c r="C43" s="138" t="s">
        <v>104</v>
      </c>
      <c r="D43" s="133" t="s">
        <v>89</v>
      </c>
      <c r="E43" s="133">
        <v>11</v>
      </c>
      <c r="F43" s="133">
        <f>I43*17697</f>
        <v>63178.289999999994</v>
      </c>
      <c r="G43" s="133" t="s">
        <v>105</v>
      </c>
      <c r="H43" s="133">
        <v>0.5</v>
      </c>
      <c r="I43" s="133">
        <v>3.57</v>
      </c>
      <c r="J43" s="139">
        <f>F43/2</f>
        <v>31589.144999999997</v>
      </c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40"/>
      <c r="W43" s="140">
        <f t="shared" si="6"/>
        <v>0</v>
      </c>
      <c r="X43" s="111">
        <f t="shared" si="1"/>
        <v>31589.144999999997</v>
      </c>
    </row>
    <row r="44" spans="1:25" x14ac:dyDescent="0.3">
      <c r="A44" s="137">
        <v>24</v>
      </c>
      <c r="B44" s="138" t="s">
        <v>106</v>
      </c>
      <c r="C44" s="138" t="s">
        <v>107</v>
      </c>
      <c r="D44" s="133" t="s">
        <v>89</v>
      </c>
      <c r="E44" s="133">
        <v>39</v>
      </c>
      <c r="F44" s="133">
        <f t="shared" si="13"/>
        <v>58223.13</v>
      </c>
      <c r="G44" s="133" t="s">
        <v>108</v>
      </c>
      <c r="H44" s="133">
        <v>1</v>
      </c>
      <c r="I44" s="133">
        <v>3.29</v>
      </c>
      <c r="J44" s="139">
        <f t="shared" ref="J44:J48" si="14">F44</f>
        <v>58223.13</v>
      </c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40">
        <f>J44*10%</f>
        <v>5822.3130000000001</v>
      </c>
      <c r="W44" s="140">
        <f t="shared" si="6"/>
        <v>5822.3130000000001</v>
      </c>
      <c r="X44" s="111">
        <f t="shared" si="1"/>
        <v>64045.442999999999</v>
      </c>
    </row>
    <row r="45" spans="1:25" x14ac:dyDescent="0.3">
      <c r="A45" s="137">
        <v>25</v>
      </c>
      <c r="B45" s="138" t="s">
        <v>205</v>
      </c>
      <c r="C45" s="138" t="s">
        <v>110</v>
      </c>
      <c r="D45" s="133" t="s">
        <v>89</v>
      </c>
      <c r="E45" s="133">
        <v>0</v>
      </c>
      <c r="F45" s="133">
        <f t="shared" si="13"/>
        <v>52029.18</v>
      </c>
      <c r="G45" s="133" t="s">
        <v>108</v>
      </c>
      <c r="H45" s="133">
        <v>1</v>
      </c>
      <c r="I45" s="133">
        <v>2.94</v>
      </c>
      <c r="J45" s="139">
        <f t="shared" si="14"/>
        <v>52029.18</v>
      </c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40">
        <f t="shared" ref="V45:V46" si="15">J45*10%</f>
        <v>5202.9180000000006</v>
      </c>
      <c r="W45" s="140">
        <f t="shared" si="6"/>
        <v>5202.9180000000006</v>
      </c>
      <c r="X45" s="111">
        <f t="shared" si="1"/>
        <v>57232.097999999998</v>
      </c>
    </row>
    <row r="46" spans="1:25" x14ac:dyDescent="0.3">
      <c r="A46" s="137">
        <v>26</v>
      </c>
      <c r="B46" s="138" t="s">
        <v>111</v>
      </c>
      <c r="C46" s="138">
        <v>2220022203</v>
      </c>
      <c r="D46" s="133" t="s">
        <v>89</v>
      </c>
      <c r="E46" s="133">
        <v>5</v>
      </c>
      <c r="F46" s="133">
        <f t="shared" si="13"/>
        <v>51144.33</v>
      </c>
      <c r="G46" s="133" t="s">
        <v>113</v>
      </c>
      <c r="H46" s="133">
        <v>1</v>
      </c>
      <c r="I46" s="133">
        <v>2.89</v>
      </c>
      <c r="J46" s="139">
        <f t="shared" si="14"/>
        <v>51144.33</v>
      </c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40">
        <f t="shared" si="15"/>
        <v>5114.4330000000009</v>
      </c>
      <c r="W46" s="140">
        <f t="shared" si="6"/>
        <v>5114.4330000000009</v>
      </c>
      <c r="X46" s="111">
        <f t="shared" si="1"/>
        <v>56258.763000000006</v>
      </c>
      <c r="Y46" s="19"/>
    </row>
    <row r="47" spans="1:25" x14ac:dyDescent="0.3">
      <c r="A47" s="137">
        <v>27</v>
      </c>
      <c r="B47" s="138" t="s">
        <v>191</v>
      </c>
      <c r="C47" s="138" t="s">
        <v>115</v>
      </c>
      <c r="D47" s="133" t="s">
        <v>58</v>
      </c>
      <c r="E47" s="133"/>
      <c r="F47" s="133">
        <f t="shared" ref="F47" si="16">I47*17697*0.5</f>
        <v>25572.165000000001</v>
      </c>
      <c r="G47" s="133" t="s">
        <v>113</v>
      </c>
      <c r="H47" s="133">
        <v>0.5</v>
      </c>
      <c r="I47" s="133">
        <v>2.89</v>
      </c>
      <c r="J47" s="139">
        <f t="shared" si="14"/>
        <v>25572.165000000001</v>
      </c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40"/>
      <c r="W47" s="140">
        <f t="shared" si="6"/>
        <v>0</v>
      </c>
      <c r="X47" s="111">
        <f t="shared" si="1"/>
        <v>25572.165000000001</v>
      </c>
      <c r="Y47" s="19"/>
    </row>
    <row r="48" spans="1:25" x14ac:dyDescent="0.3">
      <c r="A48" s="137">
        <v>28</v>
      </c>
      <c r="B48" s="138" t="s">
        <v>208</v>
      </c>
      <c r="C48" s="138" t="s">
        <v>115</v>
      </c>
      <c r="D48" s="133" t="s">
        <v>58</v>
      </c>
      <c r="E48" s="133">
        <v>0</v>
      </c>
      <c r="F48" s="133">
        <f t="shared" ref="F48" si="17">I48*17697</f>
        <v>51144.33</v>
      </c>
      <c r="G48" s="133" t="s">
        <v>113</v>
      </c>
      <c r="H48" s="133">
        <v>1</v>
      </c>
      <c r="I48" s="133">
        <v>2.89</v>
      </c>
      <c r="J48" s="139">
        <f t="shared" si="14"/>
        <v>51144.33</v>
      </c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40"/>
      <c r="W48" s="140">
        <f t="shared" si="6"/>
        <v>0</v>
      </c>
      <c r="X48" s="111">
        <f t="shared" si="1"/>
        <v>51144.33</v>
      </c>
    </row>
    <row r="49" spans="1:25" x14ac:dyDescent="0.3">
      <c r="A49" s="137">
        <v>29</v>
      </c>
      <c r="B49" s="138" t="s">
        <v>188</v>
      </c>
      <c r="C49" s="138" t="s">
        <v>115</v>
      </c>
      <c r="D49" s="133" t="s">
        <v>89</v>
      </c>
      <c r="E49" s="133">
        <v>5</v>
      </c>
      <c r="F49" s="133">
        <f>I49*17697</f>
        <v>51144.33</v>
      </c>
      <c r="G49" s="133" t="s">
        <v>113</v>
      </c>
      <c r="H49" s="133">
        <v>0.5</v>
      </c>
      <c r="I49" s="133">
        <v>2.89</v>
      </c>
      <c r="J49" s="139">
        <f>F49/2</f>
        <v>25572.165000000001</v>
      </c>
      <c r="K49" s="133"/>
      <c r="L49" s="133">
        <v>2654</v>
      </c>
      <c r="M49" s="133"/>
      <c r="N49" s="133"/>
      <c r="O49" s="133"/>
      <c r="P49" s="133"/>
      <c r="Q49" s="133"/>
      <c r="R49" s="133"/>
      <c r="S49" s="133"/>
      <c r="T49" s="133"/>
      <c r="U49" s="133"/>
      <c r="V49" s="140"/>
      <c r="W49" s="140">
        <f t="shared" si="6"/>
        <v>2654</v>
      </c>
      <c r="X49" s="111">
        <f t="shared" si="1"/>
        <v>28226.165000000001</v>
      </c>
    </row>
    <row r="50" spans="1:25" x14ac:dyDescent="0.3">
      <c r="A50" s="137">
        <v>30</v>
      </c>
      <c r="B50" s="138" t="s">
        <v>123</v>
      </c>
      <c r="C50" s="138" t="s">
        <v>124</v>
      </c>
      <c r="D50" s="133" t="s">
        <v>125</v>
      </c>
      <c r="E50" s="133">
        <v>2</v>
      </c>
      <c r="F50" s="133">
        <f t="shared" ref="F50:F75" si="18">I50*17697</f>
        <v>50259.479999999996</v>
      </c>
      <c r="G50" s="133" t="s">
        <v>126</v>
      </c>
      <c r="H50" s="133">
        <v>1</v>
      </c>
      <c r="I50" s="133">
        <v>2.84</v>
      </c>
      <c r="J50" s="139">
        <f t="shared" ref="J50:J51" si="19">F50</f>
        <v>50259.479999999996</v>
      </c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40">
        <f>J50*10%</f>
        <v>5025.9480000000003</v>
      </c>
      <c r="W50" s="140">
        <f t="shared" si="6"/>
        <v>5025.9480000000003</v>
      </c>
      <c r="X50" s="111">
        <f t="shared" si="1"/>
        <v>55285.428</v>
      </c>
    </row>
    <row r="51" spans="1:25" x14ac:dyDescent="0.3">
      <c r="A51" s="137">
        <v>31</v>
      </c>
      <c r="B51" s="138" t="s">
        <v>127</v>
      </c>
      <c r="C51" s="138" t="s">
        <v>128</v>
      </c>
      <c r="D51" s="133" t="s">
        <v>125</v>
      </c>
      <c r="E51" s="133">
        <v>7</v>
      </c>
      <c r="F51" s="133">
        <f t="shared" si="18"/>
        <v>50259.479999999996</v>
      </c>
      <c r="G51" s="133" t="s">
        <v>126</v>
      </c>
      <c r="H51" s="133">
        <v>1</v>
      </c>
      <c r="I51" s="133">
        <v>2.84</v>
      </c>
      <c r="J51" s="139">
        <f t="shared" si="19"/>
        <v>50259.479999999996</v>
      </c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40">
        <f>J51*10%</f>
        <v>5025.9480000000003</v>
      </c>
      <c r="W51" s="140">
        <f t="shared" si="6"/>
        <v>5025.9480000000003</v>
      </c>
      <c r="X51" s="111">
        <f t="shared" si="1"/>
        <v>55285.428</v>
      </c>
    </row>
    <row r="52" spans="1:25" x14ac:dyDescent="0.3">
      <c r="A52" s="137">
        <v>32</v>
      </c>
      <c r="B52" s="138" t="s">
        <v>123</v>
      </c>
      <c r="C52" s="138" t="s">
        <v>129</v>
      </c>
      <c r="D52" s="133" t="s">
        <v>125</v>
      </c>
      <c r="E52" s="133">
        <v>2</v>
      </c>
      <c r="F52" s="133">
        <f t="shared" si="18"/>
        <v>50259.479999999996</v>
      </c>
      <c r="G52" s="133" t="s">
        <v>126</v>
      </c>
      <c r="H52" s="133">
        <v>0.5</v>
      </c>
      <c r="I52" s="133">
        <v>2.84</v>
      </c>
      <c r="J52" s="139">
        <f>F52/2</f>
        <v>25129.739999999998</v>
      </c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40"/>
      <c r="W52" s="140">
        <f t="shared" si="6"/>
        <v>0</v>
      </c>
      <c r="X52" s="111">
        <f t="shared" si="1"/>
        <v>25129.739999999998</v>
      </c>
      <c r="Y52" s="19"/>
    </row>
    <row r="53" spans="1:25" x14ac:dyDescent="0.3">
      <c r="A53" s="137">
        <v>33</v>
      </c>
      <c r="B53" s="138" t="s">
        <v>130</v>
      </c>
      <c r="C53" s="138" t="s">
        <v>129</v>
      </c>
      <c r="D53" s="133" t="s">
        <v>125</v>
      </c>
      <c r="E53" s="133">
        <v>2</v>
      </c>
      <c r="F53" s="133">
        <f t="shared" si="18"/>
        <v>50259.479999999996</v>
      </c>
      <c r="G53" s="133" t="s">
        <v>126</v>
      </c>
      <c r="H53" s="133">
        <v>0.5</v>
      </c>
      <c r="I53" s="133">
        <v>2.84</v>
      </c>
      <c r="J53" s="139">
        <f>F53/2</f>
        <v>25129.739999999998</v>
      </c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40"/>
      <c r="W53" s="140">
        <f t="shared" si="6"/>
        <v>0</v>
      </c>
      <c r="X53" s="111">
        <f t="shared" si="1"/>
        <v>25129.739999999998</v>
      </c>
      <c r="Y53" s="19"/>
    </row>
    <row r="54" spans="1:25" x14ac:dyDescent="0.3">
      <c r="A54" s="137">
        <v>34</v>
      </c>
      <c r="B54" s="138" t="s">
        <v>131</v>
      </c>
      <c r="C54" s="138" t="s">
        <v>129</v>
      </c>
      <c r="D54" s="133" t="s">
        <v>125</v>
      </c>
      <c r="E54" s="133">
        <v>1</v>
      </c>
      <c r="F54" s="133">
        <f t="shared" si="18"/>
        <v>50259.479999999996</v>
      </c>
      <c r="G54" s="133" t="s">
        <v>126</v>
      </c>
      <c r="H54" s="133">
        <v>0.5</v>
      </c>
      <c r="I54" s="133">
        <v>2.84</v>
      </c>
      <c r="J54" s="139">
        <f>F54/2</f>
        <v>25129.739999999998</v>
      </c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40"/>
      <c r="W54" s="140">
        <f t="shared" si="6"/>
        <v>0</v>
      </c>
      <c r="X54" s="111">
        <f t="shared" si="1"/>
        <v>25129.739999999998</v>
      </c>
    </row>
    <row r="55" spans="1:25" x14ac:dyDescent="0.3">
      <c r="A55" s="137">
        <v>35</v>
      </c>
      <c r="B55" s="138" t="s">
        <v>127</v>
      </c>
      <c r="C55" s="138" t="s">
        <v>129</v>
      </c>
      <c r="D55" s="133" t="s">
        <v>125</v>
      </c>
      <c r="E55" s="133">
        <v>7</v>
      </c>
      <c r="F55" s="133">
        <f t="shared" si="18"/>
        <v>50259.479999999996</v>
      </c>
      <c r="G55" s="133" t="s">
        <v>126</v>
      </c>
      <c r="H55" s="133">
        <v>0.5</v>
      </c>
      <c r="I55" s="133">
        <v>2.84</v>
      </c>
      <c r="J55" s="139">
        <f>F55/2</f>
        <v>25129.739999999998</v>
      </c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40"/>
      <c r="W55" s="140">
        <f t="shared" si="6"/>
        <v>0</v>
      </c>
      <c r="X55" s="111">
        <f t="shared" si="1"/>
        <v>25129.739999999998</v>
      </c>
    </row>
    <row r="56" spans="1:25" x14ac:dyDescent="0.3">
      <c r="A56" s="137">
        <v>36</v>
      </c>
      <c r="B56" s="138" t="s">
        <v>142</v>
      </c>
      <c r="C56" s="138" t="s">
        <v>143</v>
      </c>
      <c r="D56" s="133" t="s">
        <v>125</v>
      </c>
      <c r="E56" s="133">
        <v>12</v>
      </c>
      <c r="F56" s="133">
        <f t="shared" si="18"/>
        <v>49728.57</v>
      </c>
      <c r="G56" s="133" t="s">
        <v>134</v>
      </c>
      <c r="H56" s="133">
        <v>1.5</v>
      </c>
      <c r="I56" s="133">
        <v>2.81</v>
      </c>
      <c r="J56" s="139">
        <f>F56*1.5</f>
        <v>74592.854999999996</v>
      </c>
      <c r="K56" s="133"/>
      <c r="L56" s="143">
        <f>17697*30%</f>
        <v>5309.0999999999995</v>
      </c>
      <c r="M56" s="133"/>
      <c r="N56" s="133"/>
      <c r="O56" s="133"/>
      <c r="P56" s="133"/>
      <c r="Q56" s="133"/>
      <c r="R56" s="133"/>
      <c r="S56" s="133"/>
      <c r="T56" s="133"/>
      <c r="U56" s="133"/>
      <c r="V56" s="140">
        <v>4973</v>
      </c>
      <c r="W56" s="140">
        <f t="shared" si="6"/>
        <v>10282.099999999999</v>
      </c>
      <c r="X56" s="111">
        <f t="shared" si="1"/>
        <v>84874.954999999987</v>
      </c>
    </row>
    <row r="57" spans="1:25" x14ac:dyDescent="0.3">
      <c r="A57" s="137">
        <v>37</v>
      </c>
      <c r="B57" s="138" t="s">
        <v>144</v>
      </c>
      <c r="C57" s="138" t="s">
        <v>143</v>
      </c>
      <c r="D57" s="133" t="s">
        <v>125</v>
      </c>
      <c r="E57" s="133">
        <v>10</v>
      </c>
      <c r="F57" s="133">
        <f t="shared" si="18"/>
        <v>49728.57</v>
      </c>
      <c r="G57" s="133" t="s">
        <v>134</v>
      </c>
      <c r="H57" s="133">
        <v>1.5</v>
      </c>
      <c r="I57" s="133">
        <v>2.81</v>
      </c>
      <c r="J57" s="139">
        <f>F57*1.5</f>
        <v>74592.854999999996</v>
      </c>
      <c r="K57" s="133"/>
      <c r="L57" s="143">
        <f t="shared" ref="L57:L67" si="20">17697*30%</f>
        <v>5309.0999999999995</v>
      </c>
      <c r="M57" s="133"/>
      <c r="N57" s="133"/>
      <c r="O57" s="133"/>
      <c r="P57" s="133"/>
      <c r="Q57" s="133"/>
      <c r="R57" s="133"/>
      <c r="S57" s="133"/>
      <c r="T57" s="133"/>
      <c r="U57" s="133"/>
      <c r="V57" s="140">
        <v>4973</v>
      </c>
      <c r="W57" s="140">
        <f t="shared" si="6"/>
        <v>10282.099999999999</v>
      </c>
      <c r="X57" s="111">
        <f t="shared" si="1"/>
        <v>84874.954999999987</v>
      </c>
    </row>
    <row r="58" spans="1:25" x14ac:dyDescent="0.3">
      <c r="A58" s="137">
        <v>38</v>
      </c>
      <c r="B58" s="138" t="s">
        <v>145</v>
      </c>
      <c r="C58" s="138" t="s">
        <v>143</v>
      </c>
      <c r="D58" s="133" t="s">
        <v>125</v>
      </c>
      <c r="E58" s="133">
        <v>20</v>
      </c>
      <c r="F58" s="133">
        <f t="shared" si="18"/>
        <v>49728.57</v>
      </c>
      <c r="G58" s="133" t="s">
        <v>134</v>
      </c>
      <c r="H58" s="133">
        <v>1.5</v>
      </c>
      <c r="I58" s="133">
        <v>2.81</v>
      </c>
      <c r="J58" s="139">
        <f>F58*1.5</f>
        <v>74592.854999999996</v>
      </c>
      <c r="K58" s="133"/>
      <c r="L58" s="143">
        <f t="shared" si="20"/>
        <v>5309.0999999999995</v>
      </c>
      <c r="M58" s="133"/>
      <c r="N58" s="133"/>
      <c r="O58" s="133"/>
      <c r="P58" s="133"/>
      <c r="Q58" s="133"/>
      <c r="R58" s="133"/>
      <c r="S58" s="133"/>
      <c r="T58" s="133"/>
      <c r="U58" s="133"/>
      <c r="V58" s="140">
        <v>4973</v>
      </c>
      <c r="W58" s="140">
        <f t="shared" si="6"/>
        <v>10282.099999999999</v>
      </c>
      <c r="X58" s="111">
        <f t="shared" si="1"/>
        <v>84874.954999999987</v>
      </c>
    </row>
    <row r="59" spans="1:25" x14ac:dyDescent="0.3">
      <c r="A59" s="137">
        <v>39</v>
      </c>
      <c r="B59" s="138" t="s">
        <v>146</v>
      </c>
      <c r="C59" s="138" t="s">
        <v>143</v>
      </c>
      <c r="D59" s="133" t="s">
        <v>125</v>
      </c>
      <c r="E59" s="133">
        <v>2</v>
      </c>
      <c r="F59" s="133">
        <f t="shared" si="18"/>
        <v>49728.57</v>
      </c>
      <c r="G59" s="133" t="s">
        <v>134</v>
      </c>
      <c r="H59" s="133">
        <v>1.5</v>
      </c>
      <c r="I59" s="133">
        <v>2.81</v>
      </c>
      <c r="J59" s="139">
        <f t="shared" ref="J59:J68" si="21">F59*1.5</f>
        <v>74592.854999999996</v>
      </c>
      <c r="K59" s="133"/>
      <c r="L59" s="143">
        <f t="shared" si="20"/>
        <v>5309.0999999999995</v>
      </c>
      <c r="M59" s="133"/>
      <c r="N59" s="133"/>
      <c r="O59" s="133"/>
      <c r="P59" s="133"/>
      <c r="Q59" s="133"/>
      <c r="R59" s="133"/>
      <c r="S59" s="133"/>
      <c r="T59" s="133"/>
      <c r="U59" s="133"/>
      <c r="V59" s="140">
        <v>4973</v>
      </c>
      <c r="W59" s="140">
        <f t="shared" si="6"/>
        <v>10282.099999999999</v>
      </c>
      <c r="X59" s="111">
        <f t="shared" si="1"/>
        <v>84874.954999999987</v>
      </c>
    </row>
    <row r="60" spans="1:25" x14ac:dyDescent="0.3">
      <c r="A60" s="137">
        <v>40</v>
      </c>
      <c r="B60" s="138" t="s">
        <v>147</v>
      </c>
      <c r="C60" s="138" t="s">
        <v>143</v>
      </c>
      <c r="D60" s="133" t="s">
        <v>125</v>
      </c>
      <c r="E60" s="133">
        <v>3</v>
      </c>
      <c r="F60" s="133">
        <f t="shared" si="18"/>
        <v>49728.57</v>
      </c>
      <c r="G60" s="133" t="s">
        <v>134</v>
      </c>
      <c r="H60" s="133">
        <v>1.5</v>
      </c>
      <c r="I60" s="133">
        <v>2.81</v>
      </c>
      <c r="J60" s="139">
        <f t="shared" si="21"/>
        <v>74592.854999999996</v>
      </c>
      <c r="K60" s="133"/>
      <c r="L60" s="143">
        <f t="shared" si="20"/>
        <v>5309.0999999999995</v>
      </c>
      <c r="M60" s="133"/>
      <c r="N60" s="133"/>
      <c r="O60" s="133"/>
      <c r="P60" s="133"/>
      <c r="Q60" s="133"/>
      <c r="R60" s="133"/>
      <c r="S60" s="133"/>
      <c r="T60" s="133"/>
      <c r="U60" s="133"/>
      <c r="V60" s="140">
        <v>4973</v>
      </c>
      <c r="W60" s="140">
        <f t="shared" si="6"/>
        <v>10282.099999999999</v>
      </c>
      <c r="X60" s="111">
        <f t="shared" si="1"/>
        <v>84874.954999999987</v>
      </c>
    </row>
    <row r="61" spans="1:25" x14ac:dyDescent="0.3">
      <c r="A61" s="137">
        <v>41</v>
      </c>
      <c r="B61" s="138" t="s">
        <v>148</v>
      </c>
      <c r="C61" s="138" t="s">
        <v>143</v>
      </c>
      <c r="D61" s="133" t="s">
        <v>125</v>
      </c>
      <c r="E61" s="133">
        <v>3</v>
      </c>
      <c r="F61" s="133">
        <f t="shared" si="18"/>
        <v>49728.57</v>
      </c>
      <c r="G61" s="133" t="s">
        <v>134</v>
      </c>
      <c r="H61" s="133">
        <v>1.5</v>
      </c>
      <c r="I61" s="133">
        <v>2.81</v>
      </c>
      <c r="J61" s="139">
        <f t="shared" si="21"/>
        <v>74592.854999999996</v>
      </c>
      <c r="K61" s="133"/>
      <c r="L61" s="143">
        <f t="shared" si="20"/>
        <v>5309.0999999999995</v>
      </c>
      <c r="M61" s="133"/>
      <c r="N61" s="133"/>
      <c r="O61" s="133"/>
      <c r="P61" s="133"/>
      <c r="Q61" s="133"/>
      <c r="R61" s="133"/>
      <c r="S61" s="133"/>
      <c r="T61" s="133"/>
      <c r="U61" s="133"/>
      <c r="V61" s="140">
        <v>4973</v>
      </c>
      <c r="W61" s="140">
        <f t="shared" si="6"/>
        <v>10282.099999999999</v>
      </c>
      <c r="X61" s="111">
        <f t="shared" si="1"/>
        <v>84874.954999999987</v>
      </c>
    </row>
    <row r="62" spans="1:25" x14ac:dyDescent="0.3">
      <c r="A62" s="137">
        <v>42</v>
      </c>
      <c r="B62" s="138" t="s">
        <v>149</v>
      </c>
      <c r="C62" s="138" t="s">
        <v>143</v>
      </c>
      <c r="D62" s="133" t="s">
        <v>125</v>
      </c>
      <c r="E62" s="133">
        <v>5</v>
      </c>
      <c r="F62" s="133">
        <f t="shared" si="18"/>
        <v>49728.57</v>
      </c>
      <c r="G62" s="133" t="s">
        <v>134</v>
      </c>
      <c r="H62" s="133">
        <v>1.5</v>
      </c>
      <c r="I62" s="133">
        <v>2.81</v>
      </c>
      <c r="J62" s="139">
        <f t="shared" si="21"/>
        <v>74592.854999999996</v>
      </c>
      <c r="K62" s="133"/>
      <c r="L62" s="143">
        <f t="shared" si="20"/>
        <v>5309.0999999999995</v>
      </c>
      <c r="M62" s="133"/>
      <c r="N62" s="133"/>
      <c r="O62" s="133"/>
      <c r="P62" s="133"/>
      <c r="Q62" s="133"/>
      <c r="R62" s="133"/>
      <c r="S62" s="133"/>
      <c r="T62" s="133"/>
      <c r="U62" s="133"/>
      <c r="V62" s="140">
        <v>4973</v>
      </c>
      <c r="W62" s="140">
        <f t="shared" si="6"/>
        <v>10282.099999999999</v>
      </c>
      <c r="X62" s="111">
        <f t="shared" si="1"/>
        <v>84874.954999999987</v>
      </c>
    </row>
    <row r="63" spans="1:25" x14ac:dyDescent="0.3">
      <c r="A63" s="137">
        <v>43</v>
      </c>
      <c r="B63" s="138" t="s">
        <v>150</v>
      </c>
      <c r="C63" s="138" t="s">
        <v>143</v>
      </c>
      <c r="D63" s="133" t="s">
        <v>125</v>
      </c>
      <c r="E63" s="133">
        <v>6</v>
      </c>
      <c r="F63" s="133">
        <f t="shared" si="18"/>
        <v>49728.57</v>
      </c>
      <c r="G63" s="133" t="s">
        <v>134</v>
      </c>
      <c r="H63" s="133">
        <v>1.5</v>
      </c>
      <c r="I63" s="133">
        <v>2.81</v>
      </c>
      <c r="J63" s="139">
        <f t="shared" si="21"/>
        <v>74592.854999999996</v>
      </c>
      <c r="K63" s="133"/>
      <c r="L63" s="143">
        <f t="shared" si="20"/>
        <v>5309.0999999999995</v>
      </c>
      <c r="M63" s="133"/>
      <c r="N63" s="133"/>
      <c r="O63" s="133"/>
      <c r="P63" s="133"/>
      <c r="Q63" s="133"/>
      <c r="R63" s="133"/>
      <c r="S63" s="133"/>
      <c r="T63" s="133"/>
      <c r="U63" s="133"/>
      <c r="V63" s="140">
        <v>4973</v>
      </c>
      <c r="W63" s="140">
        <f t="shared" si="6"/>
        <v>10282.099999999999</v>
      </c>
      <c r="X63" s="111">
        <f t="shared" si="1"/>
        <v>84874.954999999987</v>
      </c>
    </row>
    <row r="64" spans="1:25" x14ac:dyDescent="0.3">
      <c r="A64" s="137">
        <v>44</v>
      </c>
      <c r="B64" s="138" t="s">
        <v>151</v>
      </c>
      <c r="C64" s="138" t="s">
        <v>143</v>
      </c>
      <c r="D64" s="133" t="s">
        <v>125</v>
      </c>
      <c r="E64" s="133">
        <v>10</v>
      </c>
      <c r="F64" s="133">
        <f t="shared" si="18"/>
        <v>49728.57</v>
      </c>
      <c r="G64" s="133" t="s">
        <v>134</v>
      </c>
      <c r="H64" s="133">
        <v>1.5</v>
      </c>
      <c r="I64" s="133">
        <v>2.81</v>
      </c>
      <c r="J64" s="139">
        <f t="shared" si="21"/>
        <v>74592.854999999996</v>
      </c>
      <c r="K64" s="133"/>
      <c r="L64" s="143">
        <f t="shared" si="20"/>
        <v>5309.0999999999995</v>
      </c>
      <c r="M64" s="133"/>
      <c r="N64" s="133"/>
      <c r="O64" s="133"/>
      <c r="P64" s="133"/>
      <c r="Q64" s="133"/>
      <c r="R64" s="133"/>
      <c r="S64" s="133"/>
      <c r="T64" s="133"/>
      <c r="U64" s="133"/>
      <c r="V64" s="140">
        <v>4973</v>
      </c>
      <c r="W64" s="140">
        <f t="shared" si="6"/>
        <v>10282.099999999999</v>
      </c>
      <c r="X64" s="111">
        <f t="shared" si="1"/>
        <v>84874.954999999987</v>
      </c>
    </row>
    <row r="65" spans="1:24" x14ac:dyDescent="0.3">
      <c r="A65" s="137">
        <v>45</v>
      </c>
      <c r="B65" s="138" t="s">
        <v>152</v>
      </c>
      <c r="C65" s="138" t="s">
        <v>143</v>
      </c>
      <c r="D65" s="133" t="s">
        <v>125</v>
      </c>
      <c r="E65" s="133">
        <v>10</v>
      </c>
      <c r="F65" s="133">
        <f t="shared" si="18"/>
        <v>49728.57</v>
      </c>
      <c r="G65" s="133" t="s">
        <v>134</v>
      </c>
      <c r="H65" s="133">
        <v>1.5</v>
      </c>
      <c r="I65" s="133">
        <v>2.81</v>
      </c>
      <c r="J65" s="139">
        <f t="shared" si="21"/>
        <v>74592.854999999996</v>
      </c>
      <c r="K65" s="133"/>
      <c r="L65" s="143">
        <f t="shared" si="20"/>
        <v>5309.0999999999995</v>
      </c>
      <c r="M65" s="133"/>
      <c r="N65" s="133"/>
      <c r="O65" s="133"/>
      <c r="P65" s="133"/>
      <c r="Q65" s="133"/>
      <c r="R65" s="133"/>
      <c r="S65" s="133"/>
      <c r="T65" s="133"/>
      <c r="U65" s="133"/>
      <c r="V65" s="140">
        <v>4973</v>
      </c>
      <c r="W65" s="140">
        <f t="shared" si="6"/>
        <v>10282.099999999999</v>
      </c>
      <c r="X65" s="111">
        <f t="shared" si="1"/>
        <v>84874.954999999987</v>
      </c>
    </row>
    <row r="66" spans="1:24" x14ac:dyDescent="0.3">
      <c r="A66" s="137">
        <v>46</v>
      </c>
      <c r="B66" s="138" t="s">
        <v>153</v>
      </c>
      <c r="C66" s="138" t="s">
        <v>143</v>
      </c>
      <c r="D66" s="133" t="s">
        <v>125</v>
      </c>
      <c r="E66" s="133">
        <v>20</v>
      </c>
      <c r="F66" s="133">
        <f t="shared" si="18"/>
        <v>49728.57</v>
      </c>
      <c r="G66" s="133" t="s">
        <v>134</v>
      </c>
      <c r="H66" s="133">
        <v>1.5</v>
      </c>
      <c r="I66" s="133">
        <v>2.81</v>
      </c>
      <c r="J66" s="139">
        <f t="shared" si="21"/>
        <v>74592.854999999996</v>
      </c>
      <c r="K66" s="164"/>
      <c r="L66" s="143">
        <f t="shared" si="20"/>
        <v>5309.0999999999995</v>
      </c>
      <c r="M66" s="164"/>
      <c r="N66" s="164"/>
      <c r="O66" s="164"/>
      <c r="P66" s="164"/>
      <c r="Q66" s="164"/>
      <c r="R66" s="164"/>
      <c r="S66" s="164"/>
      <c r="T66" s="164"/>
      <c r="U66" s="164"/>
      <c r="V66" s="140">
        <v>4973</v>
      </c>
      <c r="W66" s="140">
        <f t="shared" si="6"/>
        <v>10282.099999999999</v>
      </c>
      <c r="X66" s="111">
        <f t="shared" si="1"/>
        <v>84874.954999999987</v>
      </c>
    </row>
    <row r="67" spans="1:24" x14ac:dyDescent="0.3">
      <c r="A67" s="137">
        <v>47</v>
      </c>
      <c r="B67" s="138" t="s">
        <v>154</v>
      </c>
      <c r="C67" s="138" t="s">
        <v>143</v>
      </c>
      <c r="D67" s="133" t="s">
        <v>125</v>
      </c>
      <c r="E67" s="133">
        <v>15</v>
      </c>
      <c r="F67" s="133">
        <f t="shared" si="18"/>
        <v>49728.57</v>
      </c>
      <c r="G67" s="133" t="s">
        <v>134</v>
      </c>
      <c r="H67" s="133">
        <v>1</v>
      </c>
      <c r="I67" s="133">
        <v>2.81</v>
      </c>
      <c r="J67" s="139">
        <f t="shared" si="21"/>
        <v>74592.854999999996</v>
      </c>
      <c r="K67" s="164"/>
      <c r="L67" s="143">
        <f t="shared" si="20"/>
        <v>5309.0999999999995</v>
      </c>
      <c r="M67" s="164"/>
      <c r="N67" s="164"/>
      <c r="O67" s="164"/>
      <c r="P67" s="164"/>
      <c r="Q67" s="164"/>
      <c r="R67" s="164"/>
      <c r="S67" s="164"/>
      <c r="T67" s="164"/>
      <c r="U67" s="164"/>
      <c r="V67" s="140">
        <v>4973</v>
      </c>
      <c r="W67" s="140">
        <f t="shared" si="6"/>
        <v>10282.099999999999</v>
      </c>
      <c r="X67" s="111">
        <f t="shared" si="1"/>
        <v>84874.954999999987</v>
      </c>
    </row>
    <row r="68" spans="1:24" x14ac:dyDescent="0.3">
      <c r="A68" s="137">
        <v>48</v>
      </c>
      <c r="B68" s="138" t="s">
        <v>155</v>
      </c>
      <c r="C68" s="138" t="s">
        <v>143</v>
      </c>
      <c r="D68" s="133" t="s">
        <v>125</v>
      </c>
      <c r="E68" s="133">
        <v>26</v>
      </c>
      <c r="F68" s="133">
        <f t="shared" si="18"/>
        <v>49728.57</v>
      </c>
      <c r="G68" s="133" t="s">
        <v>134</v>
      </c>
      <c r="H68" s="133">
        <v>1.5</v>
      </c>
      <c r="I68" s="133">
        <v>2.81</v>
      </c>
      <c r="J68" s="139">
        <f t="shared" si="21"/>
        <v>74592.854999999996</v>
      </c>
      <c r="K68" s="164"/>
      <c r="L68" s="143">
        <f>17697*30%</f>
        <v>5309.0999999999995</v>
      </c>
      <c r="M68" s="164"/>
      <c r="N68" s="164"/>
      <c r="O68" s="164"/>
      <c r="P68" s="164"/>
      <c r="Q68" s="164"/>
      <c r="R68" s="164"/>
      <c r="S68" s="164"/>
      <c r="T68" s="164"/>
      <c r="U68" s="164"/>
      <c r="V68" s="140">
        <v>4973</v>
      </c>
      <c r="W68" s="140">
        <f t="shared" si="6"/>
        <v>10282.099999999999</v>
      </c>
      <c r="X68" s="111">
        <f t="shared" si="1"/>
        <v>84874.954999999987</v>
      </c>
    </row>
    <row r="69" spans="1:24" x14ac:dyDescent="0.3">
      <c r="A69" s="137">
        <v>49</v>
      </c>
      <c r="B69" s="138" t="s">
        <v>156</v>
      </c>
      <c r="C69" s="138" t="s">
        <v>157</v>
      </c>
      <c r="D69" s="133" t="s">
        <v>125</v>
      </c>
      <c r="E69" s="133">
        <v>2</v>
      </c>
      <c r="F69" s="133">
        <f t="shared" si="18"/>
        <v>49020.69</v>
      </c>
      <c r="G69" s="133" t="s">
        <v>158</v>
      </c>
      <c r="H69" s="133">
        <v>1</v>
      </c>
      <c r="I69" s="133">
        <v>2.77</v>
      </c>
      <c r="J69" s="139">
        <f t="shared" ref="J69:J71" si="22">F69</f>
        <v>49020.69</v>
      </c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40">
        <f>J69*10%</f>
        <v>4902.0690000000004</v>
      </c>
      <c r="W69" s="140">
        <f t="shared" si="6"/>
        <v>4902.0690000000004</v>
      </c>
      <c r="X69" s="111">
        <f t="shared" si="1"/>
        <v>53922.759000000005</v>
      </c>
    </row>
    <row r="70" spans="1:24" x14ac:dyDescent="0.3">
      <c r="A70" s="137">
        <v>50</v>
      </c>
      <c r="B70" s="138" t="s">
        <v>131</v>
      </c>
      <c r="C70" s="138" t="s">
        <v>157</v>
      </c>
      <c r="D70" s="133" t="s">
        <v>125</v>
      </c>
      <c r="E70" s="133">
        <v>2</v>
      </c>
      <c r="F70" s="133">
        <f t="shared" si="18"/>
        <v>49020.69</v>
      </c>
      <c r="G70" s="133" t="s">
        <v>158</v>
      </c>
      <c r="H70" s="133">
        <v>1</v>
      </c>
      <c r="I70" s="133">
        <v>2.77</v>
      </c>
      <c r="J70" s="139">
        <f t="shared" si="22"/>
        <v>49020.69</v>
      </c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40">
        <f>J70*10%</f>
        <v>4902.0690000000004</v>
      </c>
      <c r="W70" s="140">
        <f t="shared" si="6"/>
        <v>4902.0690000000004</v>
      </c>
      <c r="X70" s="111">
        <f t="shared" si="1"/>
        <v>53922.759000000005</v>
      </c>
    </row>
    <row r="71" spans="1:24" x14ac:dyDescent="0.3">
      <c r="A71" s="137">
        <v>51</v>
      </c>
      <c r="B71" s="138" t="s">
        <v>130</v>
      </c>
      <c r="C71" s="138" t="s">
        <v>157</v>
      </c>
      <c r="D71" s="133" t="s">
        <v>125</v>
      </c>
      <c r="E71" s="133">
        <v>10</v>
      </c>
      <c r="F71" s="133">
        <f t="shared" si="18"/>
        <v>49020.69</v>
      </c>
      <c r="G71" s="133" t="s">
        <v>158</v>
      </c>
      <c r="H71" s="133">
        <v>1</v>
      </c>
      <c r="I71" s="133">
        <v>2.77</v>
      </c>
      <c r="J71" s="139">
        <f t="shared" si="22"/>
        <v>49020.69</v>
      </c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40">
        <f>J71*10%</f>
        <v>4902.0690000000004</v>
      </c>
      <c r="W71" s="140">
        <f t="shared" si="6"/>
        <v>4902.0690000000004</v>
      </c>
      <c r="X71" s="111">
        <f t="shared" si="1"/>
        <v>53922.759000000005</v>
      </c>
    </row>
    <row r="72" spans="1:24" x14ac:dyDescent="0.3">
      <c r="A72" s="137">
        <v>52</v>
      </c>
      <c r="B72" s="138" t="s">
        <v>159</v>
      </c>
      <c r="C72" s="138" t="s">
        <v>143</v>
      </c>
      <c r="D72" s="133" t="s">
        <v>125</v>
      </c>
      <c r="E72" s="133">
        <v>18</v>
      </c>
      <c r="F72" s="133">
        <f t="shared" si="18"/>
        <v>49020.69</v>
      </c>
      <c r="G72" s="133" t="s">
        <v>158</v>
      </c>
      <c r="H72" s="133">
        <v>1.5</v>
      </c>
      <c r="I72" s="133">
        <v>2.77</v>
      </c>
      <c r="J72" s="139">
        <f t="shared" ref="J72:J77" si="23">F72*1.5</f>
        <v>73531.035000000003</v>
      </c>
      <c r="K72" s="144">
        <f t="shared" ref="K72:K77" si="24">17697*20%</f>
        <v>3539.4</v>
      </c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40">
        <f t="shared" ref="V72:V92" si="25">F72*10%</f>
        <v>4902.0690000000004</v>
      </c>
      <c r="W72" s="140">
        <f t="shared" si="6"/>
        <v>8441.469000000001</v>
      </c>
      <c r="X72" s="111">
        <f t="shared" si="1"/>
        <v>81972.504000000001</v>
      </c>
    </row>
    <row r="73" spans="1:24" x14ac:dyDescent="0.3">
      <c r="A73" s="137">
        <v>53</v>
      </c>
      <c r="B73" s="138" t="s">
        <v>160</v>
      </c>
      <c r="C73" s="138" t="s">
        <v>143</v>
      </c>
      <c r="D73" s="133" t="s">
        <v>125</v>
      </c>
      <c r="E73" s="133">
        <v>12</v>
      </c>
      <c r="F73" s="133">
        <f t="shared" si="18"/>
        <v>49020.69</v>
      </c>
      <c r="G73" s="133" t="s">
        <v>158</v>
      </c>
      <c r="H73" s="133">
        <v>1.5</v>
      </c>
      <c r="I73" s="133">
        <v>2.77</v>
      </c>
      <c r="J73" s="139">
        <f t="shared" si="23"/>
        <v>73531.035000000003</v>
      </c>
      <c r="K73" s="144">
        <f t="shared" si="24"/>
        <v>3539.4</v>
      </c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40">
        <f t="shared" si="25"/>
        <v>4902.0690000000004</v>
      </c>
      <c r="W73" s="140">
        <f t="shared" si="6"/>
        <v>8441.469000000001</v>
      </c>
      <c r="X73" s="111">
        <f t="shared" si="1"/>
        <v>81972.504000000001</v>
      </c>
    </row>
    <row r="74" spans="1:24" x14ac:dyDescent="0.3">
      <c r="A74" s="137">
        <v>54</v>
      </c>
      <c r="B74" s="138" t="s">
        <v>161</v>
      </c>
      <c r="C74" s="138" t="s">
        <v>143</v>
      </c>
      <c r="D74" s="133" t="s">
        <v>125</v>
      </c>
      <c r="E74" s="133">
        <v>10</v>
      </c>
      <c r="F74" s="133">
        <f t="shared" si="18"/>
        <v>49020.69</v>
      </c>
      <c r="G74" s="133" t="s">
        <v>158</v>
      </c>
      <c r="H74" s="133">
        <v>1.5</v>
      </c>
      <c r="I74" s="133">
        <v>2.77</v>
      </c>
      <c r="J74" s="139">
        <f t="shared" si="23"/>
        <v>73531.035000000003</v>
      </c>
      <c r="K74" s="144">
        <f t="shared" si="24"/>
        <v>3539.4</v>
      </c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40">
        <f t="shared" si="25"/>
        <v>4902.0690000000004</v>
      </c>
      <c r="W74" s="140">
        <f t="shared" si="6"/>
        <v>8441.469000000001</v>
      </c>
      <c r="X74" s="111">
        <f t="shared" si="1"/>
        <v>81972.504000000001</v>
      </c>
    </row>
    <row r="75" spans="1:24" x14ac:dyDescent="0.3">
      <c r="A75" s="137">
        <v>55</v>
      </c>
      <c r="B75" s="138" t="s">
        <v>162</v>
      </c>
      <c r="C75" s="138" t="s">
        <v>143</v>
      </c>
      <c r="D75" s="133" t="s">
        <v>125</v>
      </c>
      <c r="E75" s="133">
        <v>6</v>
      </c>
      <c r="F75" s="133">
        <f t="shared" si="18"/>
        <v>49020.69</v>
      </c>
      <c r="G75" s="133" t="s">
        <v>158</v>
      </c>
      <c r="H75" s="133">
        <v>1.5</v>
      </c>
      <c r="I75" s="133">
        <v>2.77</v>
      </c>
      <c r="J75" s="139">
        <f t="shared" si="23"/>
        <v>73531.035000000003</v>
      </c>
      <c r="K75" s="144">
        <f t="shared" si="24"/>
        <v>3539.4</v>
      </c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40">
        <f t="shared" si="25"/>
        <v>4902.0690000000004</v>
      </c>
      <c r="W75" s="140">
        <f t="shared" si="6"/>
        <v>8441.469000000001</v>
      </c>
      <c r="X75" s="111">
        <f t="shared" si="1"/>
        <v>81972.504000000001</v>
      </c>
    </row>
    <row r="76" spans="1:24" x14ac:dyDescent="0.3">
      <c r="A76" s="137">
        <v>56</v>
      </c>
      <c r="B76" s="138" t="s">
        <v>163</v>
      </c>
      <c r="C76" s="138" t="s">
        <v>143</v>
      </c>
      <c r="D76" s="133" t="s">
        <v>125</v>
      </c>
      <c r="E76" s="133">
        <v>1</v>
      </c>
      <c r="F76" s="133">
        <f>I76*17697</f>
        <v>49020.69</v>
      </c>
      <c r="G76" s="133" t="s">
        <v>158</v>
      </c>
      <c r="H76" s="133">
        <v>1.5</v>
      </c>
      <c r="I76" s="133">
        <v>2.77</v>
      </c>
      <c r="J76" s="139">
        <f t="shared" si="23"/>
        <v>73531.035000000003</v>
      </c>
      <c r="K76" s="144">
        <f t="shared" si="24"/>
        <v>3539.4</v>
      </c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40">
        <f t="shared" si="25"/>
        <v>4902.0690000000004</v>
      </c>
      <c r="W76" s="140">
        <f t="shared" si="6"/>
        <v>8441.469000000001</v>
      </c>
      <c r="X76" s="111">
        <f t="shared" si="1"/>
        <v>81972.504000000001</v>
      </c>
    </row>
    <row r="77" spans="1:24" x14ac:dyDescent="0.3">
      <c r="A77" s="137">
        <v>57</v>
      </c>
      <c r="B77" s="138" t="s">
        <v>164</v>
      </c>
      <c r="C77" s="138" t="s">
        <v>143</v>
      </c>
      <c r="D77" s="133" t="s">
        <v>125</v>
      </c>
      <c r="E77" s="133">
        <v>1</v>
      </c>
      <c r="F77" s="133">
        <f>I77*17697</f>
        <v>49020.69</v>
      </c>
      <c r="G77" s="133" t="s">
        <v>158</v>
      </c>
      <c r="H77" s="133">
        <v>1.5</v>
      </c>
      <c r="I77" s="133">
        <v>2.77</v>
      </c>
      <c r="J77" s="139">
        <f t="shared" si="23"/>
        <v>73531.035000000003</v>
      </c>
      <c r="K77" s="144">
        <f t="shared" si="24"/>
        <v>3539.4</v>
      </c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40">
        <f t="shared" si="25"/>
        <v>4902.0690000000004</v>
      </c>
      <c r="W77" s="140">
        <f t="shared" si="6"/>
        <v>8441.469000000001</v>
      </c>
      <c r="X77" s="111">
        <f t="shared" si="1"/>
        <v>81972.504000000001</v>
      </c>
    </row>
    <row r="78" spans="1:24" x14ac:dyDescent="0.3">
      <c r="A78" s="137">
        <v>58</v>
      </c>
      <c r="B78" s="138" t="s">
        <v>165</v>
      </c>
      <c r="C78" s="138" t="s">
        <v>166</v>
      </c>
      <c r="D78" s="133" t="s">
        <v>125</v>
      </c>
      <c r="E78" s="133">
        <v>1</v>
      </c>
      <c r="F78" s="133">
        <f t="shared" ref="F78:F84" si="26">I78*17697</f>
        <v>49020.69</v>
      </c>
      <c r="G78" s="133" t="s">
        <v>158</v>
      </c>
      <c r="H78" s="133">
        <v>1</v>
      </c>
      <c r="I78" s="133">
        <v>2.77</v>
      </c>
      <c r="J78" s="139">
        <f>F78</f>
        <v>49020.69</v>
      </c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40">
        <f t="shared" si="25"/>
        <v>4902.0690000000004</v>
      </c>
      <c r="W78" s="140">
        <f t="shared" si="6"/>
        <v>4902.0690000000004</v>
      </c>
      <c r="X78" s="111">
        <f t="shared" si="1"/>
        <v>53922.759000000005</v>
      </c>
    </row>
    <row r="79" spans="1:24" x14ac:dyDescent="0.3">
      <c r="A79" s="137">
        <v>59</v>
      </c>
      <c r="B79" s="138" t="s">
        <v>167</v>
      </c>
      <c r="C79" s="138" t="s">
        <v>166</v>
      </c>
      <c r="D79" s="133" t="s">
        <v>125</v>
      </c>
      <c r="E79" s="133">
        <v>1</v>
      </c>
      <c r="F79" s="133">
        <f t="shared" si="26"/>
        <v>49020.69</v>
      </c>
      <c r="G79" s="133" t="s">
        <v>158</v>
      </c>
      <c r="H79" s="133">
        <v>1</v>
      </c>
      <c r="I79" s="133">
        <v>2.77</v>
      </c>
      <c r="J79" s="139">
        <f>F79</f>
        <v>49020.69</v>
      </c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40">
        <f t="shared" si="25"/>
        <v>4902.0690000000004</v>
      </c>
      <c r="W79" s="140">
        <f t="shared" si="6"/>
        <v>4902.0690000000004</v>
      </c>
      <c r="X79" s="111">
        <f t="shared" si="1"/>
        <v>53922.759000000005</v>
      </c>
    </row>
    <row r="80" spans="1:24" x14ac:dyDescent="0.3">
      <c r="A80" s="137">
        <v>60</v>
      </c>
      <c r="B80" s="138" t="s">
        <v>168</v>
      </c>
      <c r="C80" s="138" t="s">
        <v>166</v>
      </c>
      <c r="D80" s="133" t="s">
        <v>125</v>
      </c>
      <c r="E80" s="133">
        <v>1</v>
      </c>
      <c r="F80" s="133">
        <f t="shared" si="26"/>
        <v>49020.69</v>
      </c>
      <c r="G80" s="133" t="s">
        <v>158</v>
      </c>
      <c r="H80" s="133">
        <v>1</v>
      </c>
      <c r="I80" s="133">
        <v>2.77</v>
      </c>
      <c r="J80" s="139">
        <f>F80</f>
        <v>49020.69</v>
      </c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40">
        <f t="shared" si="25"/>
        <v>4902.0690000000004</v>
      </c>
      <c r="W80" s="140">
        <f t="shared" si="6"/>
        <v>4902.0690000000004</v>
      </c>
      <c r="X80" s="111">
        <f t="shared" si="1"/>
        <v>53922.759000000005</v>
      </c>
    </row>
    <row r="81" spans="1:25" x14ac:dyDescent="0.3">
      <c r="A81" s="137">
        <v>61</v>
      </c>
      <c r="B81" s="138" t="s">
        <v>169</v>
      </c>
      <c r="C81" s="138" t="s">
        <v>166</v>
      </c>
      <c r="D81" s="133" t="s">
        <v>125</v>
      </c>
      <c r="E81" s="133">
        <v>1</v>
      </c>
      <c r="F81" s="133">
        <f t="shared" si="26"/>
        <v>49020.69</v>
      </c>
      <c r="G81" s="133" t="s">
        <v>158</v>
      </c>
      <c r="H81" s="133">
        <v>1</v>
      </c>
      <c r="I81" s="133">
        <v>2.77</v>
      </c>
      <c r="J81" s="139">
        <f>F81</f>
        <v>49020.69</v>
      </c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40">
        <f t="shared" si="25"/>
        <v>4902.0690000000004</v>
      </c>
      <c r="W81" s="140">
        <f t="shared" si="6"/>
        <v>4902.0690000000004</v>
      </c>
      <c r="X81" s="111">
        <f t="shared" si="1"/>
        <v>53922.759000000005</v>
      </c>
    </row>
    <row r="82" spans="1:25" x14ac:dyDescent="0.3">
      <c r="A82" s="137">
        <v>62</v>
      </c>
      <c r="B82" s="138" t="s">
        <v>169</v>
      </c>
      <c r="C82" s="138" t="s">
        <v>143</v>
      </c>
      <c r="D82" s="133" t="s">
        <v>125</v>
      </c>
      <c r="E82" s="133">
        <v>1</v>
      </c>
      <c r="F82" s="133">
        <f t="shared" si="26"/>
        <v>49020.69</v>
      </c>
      <c r="G82" s="133" t="s">
        <v>158</v>
      </c>
      <c r="H82" s="133">
        <v>1.5</v>
      </c>
      <c r="I82" s="133">
        <v>2.77</v>
      </c>
      <c r="J82" s="139">
        <f>F82</f>
        <v>49020.69</v>
      </c>
      <c r="K82" s="164">
        <v>5309</v>
      </c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40">
        <f t="shared" si="25"/>
        <v>4902.0690000000004</v>
      </c>
      <c r="W82" s="140">
        <f t="shared" si="6"/>
        <v>10211.069</v>
      </c>
      <c r="X82" s="111">
        <f t="shared" si="1"/>
        <v>59231.759000000005</v>
      </c>
    </row>
    <row r="83" spans="1:25" x14ac:dyDescent="0.3">
      <c r="A83" s="137">
        <v>63</v>
      </c>
      <c r="B83" s="138" t="s">
        <v>169</v>
      </c>
      <c r="C83" s="138" t="s">
        <v>143</v>
      </c>
      <c r="D83" s="133" t="s">
        <v>125</v>
      </c>
      <c r="E83" s="133">
        <v>1</v>
      </c>
      <c r="F83" s="133">
        <f t="shared" si="26"/>
        <v>49020.69</v>
      </c>
      <c r="G83" s="133" t="s">
        <v>158</v>
      </c>
      <c r="H83" s="133">
        <v>1.25</v>
      </c>
      <c r="I83" s="133">
        <v>2.77</v>
      </c>
      <c r="J83" s="139">
        <f>F83*1.25</f>
        <v>61275.862500000003</v>
      </c>
      <c r="K83" s="164">
        <v>4424</v>
      </c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40">
        <f t="shared" si="25"/>
        <v>4902.0690000000004</v>
      </c>
      <c r="W83" s="140">
        <f t="shared" si="6"/>
        <v>9326.0689999999995</v>
      </c>
      <c r="X83" s="111">
        <f t="shared" si="1"/>
        <v>70601.931500000006</v>
      </c>
    </row>
    <row r="84" spans="1:25" ht="39.75" x14ac:dyDescent="0.3">
      <c r="A84" s="137">
        <v>64</v>
      </c>
      <c r="B84" s="160" t="s">
        <v>191</v>
      </c>
      <c r="C84" s="168" t="s">
        <v>82</v>
      </c>
      <c r="D84" s="133" t="s">
        <v>58</v>
      </c>
      <c r="E84" s="133">
        <v>5</v>
      </c>
      <c r="F84" s="133">
        <f t="shared" si="26"/>
        <v>82468.02</v>
      </c>
      <c r="G84" s="133" t="s">
        <v>214</v>
      </c>
      <c r="H84" s="133">
        <v>0.5</v>
      </c>
      <c r="I84" s="133">
        <v>4.66</v>
      </c>
      <c r="J84" s="139">
        <f>F84/2</f>
        <v>41234.01</v>
      </c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40">
        <f t="shared" si="25"/>
        <v>8246.8020000000015</v>
      </c>
      <c r="W84" s="140">
        <f t="shared" si="6"/>
        <v>8246.8020000000015</v>
      </c>
      <c r="X84" s="111">
        <f t="shared" si="1"/>
        <v>49480.812000000005</v>
      </c>
    </row>
    <row r="85" spans="1:25" x14ac:dyDescent="0.3">
      <c r="A85" s="137">
        <v>65</v>
      </c>
      <c r="B85" s="160" t="s">
        <v>191</v>
      </c>
      <c r="C85" s="138" t="s">
        <v>115</v>
      </c>
      <c r="D85" s="133" t="s">
        <v>58</v>
      </c>
      <c r="E85" s="133">
        <v>5</v>
      </c>
      <c r="F85" s="133">
        <f t="shared" ref="F85:F86" si="27">I85*17697*0.5</f>
        <v>25572.165000000001</v>
      </c>
      <c r="G85" s="133" t="s">
        <v>113</v>
      </c>
      <c r="H85" s="133">
        <v>0.5</v>
      </c>
      <c r="I85" s="133">
        <v>2.89</v>
      </c>
      <c r="J85" s="139">
        <f>F85</f>
        <v>25572.165000000001</v>
      </c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40">
        <f t="shared" si="25"/>
        <v>2557.2165000000005</v>
      </c>
      <c r="W85" s="140">
        <f t="shared" si="6"/>
        <v>2557.2165000000005</v>
      </c>
      <c r="X85" s="111">
        <f t="shared" ref="X85:X92" si="28">J85+W85</f>
        <v>28129.381500000003</v>
      </c>
    </row>
    <row r="86" spans="1:25" x14ac:dyDescent="0.3">
      <c r="A86" s="137">
        <v>66</v>
      </c>
      <c r="B86" s="138" t="s">
        <v>191</v>
      </c>
      <c r="C86" s="138" t="s">
        <v>115</v>
      </c>
      <c r="D86" s="133" t="s">
        <v>58</v>
      </c>
      <c r="E86" s="133">
        <v>5</v>
      </c>
      <c r="F86" s="133">
        <f t="shared" si="27"/>
        <v>25572.165000000001</v>
      </c>
      <c r="G86" s="133" t="s">
        <v>192</v>
      </c>
      <c r="H86" s="133">
        <v>0.5</v>
      </c>
      <c r="I86" s="133">
        <v>2.89</v>
      </c>
      <c r="J86" s="139">
        <f>F86</f>
        <v>25572.165000000001</v>
      </c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40">
        <f t="shared" si="25"/>
        <v>2557.2165000000005</v>
      </c>
      <c r="W86" s="140">
        <f t="shared" ref="W86:W92" si="29">K86+L86+M86+N86+O86+U86+V86+P86+R86+T86</f>
        <v>2557.2165000000005</v>
      </c>
      <c r="X86" s="111">
        <f t="shared" si="28"/>
        <v>28129.381500000003</v>
      </c>
    </row>
    <row r="87" spans="1:25" x14ac:dyDescent="0.3">
      <c r="A87" s="137">
        <v>67</v>
      </c>
      <c r="B87" s="138" t="s">
        <v>191</v>
      </c>
      <c r="C87" s="138" t="s">
        <v>115</v>
      </c>
      <c r="D87" s="133" t="s">
        <v>118</v>
      </c>
      <c r="E87" s="133">
        <v>5</v>
      </c>
      <c r="F87" s="133">
        <f t="shared" ref="F87:F92" si="30">I87*17697</f>
        <v>51144.33</v>
      </c>
      <c r="G87" s="133" t="s">
        <v>113</v>
      </c>
      <c r="H87" s="133">
        <v>0.5</v>
      </c>
      <c r="I87" s="133">
        <v>2.89</v>
      </c>
      <c r="J87" s="139">
        <f>F87/2</f>
        <v>25572.165000000001</v>
      </c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40">
        <f t="shared" si="25"/>
        <v>5114.4330000000009</v>
      </c>
      <c r="W87" s="140">
        <f t="shared" si="29"/>
        <v>5114.4330000000009</v>
      </c>
      <c r="X87" s="111">
        <f t="shared" si="28"/>
        <v>30686.598000000002</v>
      </c>
    </row>
    <row r="88" spans="1:25" x14ac:dyDescent="0.3">
      <c r="A88" s="137">
        <v>68</v>
      </c>
      <c r="B88" s="138" t="s">
        <v>191</v>
      </c>
      <c r="C88" s="138" t="s">
        <v>115</v>
      </c>
      <c r="D88" s="133" t="s">
        <v>118</v>
      </c>
      <c r="E88" s="133">
        <v>5</v>
      </c>
      <c r="F88" s="133">
        <f t="shared" si="30"/>
        <v>51144.33</v>
      </c>
      <c r="G88" s="133" t="s">
        <v>113</v>
      </c>
      <c r="H88" s="133">
        <v>0.5</v>
      </c>
      <c r="I88" s="133">
        <v>2.89</v>
      </c>
      <c r="J88" s="139">
        <f t="shared" ref="J88:J89" si="31">F88/2</f>
        <v>25572.165000000001</v>
      </c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40">
        <f t="shared" si="25"/>
        <v>5114.4330000000009</v>
      </c>
      <c r="W88" s="140">
        <f t="shared" si="29"/>
        <v>5114.4330000000009</v>
      </c>
      <c r="X88" s="111">
        <f t="shared" si="28"/>
        <v>30686.598000000002</v>
      </c>
    </row>
    <row r="89" spans="1:25" x14ac:dyDescent="0.3">
      <c r="A89" s="137">
        <v>69</v>
      </c>
      <c r="B89" s="138" t="s">
        <v>191</v>
      </c>
      <c r="C89" s="138" t="s">
        <v>115</v>
      </c>
      <c r="D89" s="133" t="s">
        <v>118</v>
      </c>
      <c r="E89" s="133">
        <v>5</v>
      </c>
      <c r="F89" s="133">
        <f t="shared" si="30"/>
        <v>51144.33</v>
      </c>
      <c r="G89" s="133" t="s">
        <v>192</v>
      </c>
      <c r="H89" s="133">
        <v>0.5</v>
      </c>
      <c r="I89" s="133">
        <v>2.89</v>
      </c>
      <c r="J89" s="139">
        <f t="shared" si="31"/>
        <v>25572.165000000001</v>
      </c>
      <c r="K89" s="164"/>
      <c r="L89" s="164">
        <v>2654</v>
      </c>
      <c r="M89" s="164"/>
      <c r="N89" s="164"/>
      <c r="O89" s="164"/>
      <c r="P89" s="164"/>
      <c r="Q89" s="164"/>
      <c r="R89" s="164"/>
      <c r="S89" s="164"/>
      <c r="T89" s="164"/>
      <c r="U89" s="164"/>
      <c r="V89" s="140">
        <f t="shared" si="25"/>
        <v>5114.4330000000009</v>
      </c>
      <c r="W89" s="140">
        <f t="shared" si="29"/>
        <v>7768.4330000000009</v>
      </c>
      <c r="X89" s="111">
        <f t="shared" si="28"/>
        <v>33340.597999999998</v>
      </c>
    </row>
    <row r="90" spans="1:25" x14ac:dyDescent="0.3">
      <c r="A90" s="137">
        <v>70</v>
      </c>
      <c r="B90" s="138" t="s">
        <v>191</v>
      </c>
      <c r="C90" s="138" t="s">
        <v>115</v>
      </c>
      <c r="D90" s="133" t="s">
        <v>89</v>
      </c>
      <c r="E90" s="133">
        <v>5</v>
      </c>
      <c r="F90" s="133">
        <f>I90*17697/2</f>
        <v>25572.165000000001</v>
      </c>
      <c r="G90" s="133" t="s">
        <v>113</v>
      </c>
      <c r="H90" s="133">
        <v>0.5</v>
      </c>
      <c r="I90" s="133">
        <v>2.89</v>
      </c>
      <c r="J90" s="139">
        <f>F90</f>
        <v>25572.165000000001</v>
      </c>
      <c r="K90" s="164"/>
      <c r="L90" s="133"/>
      <c r="M90" s="164"/>
      <c r="N90" s="164"/>
      <c r="O90" s="164"/>
      <c r="P90" s="164"/>
      <c r="Q90" s="164"/>
      <c r="R90" s="164"/>
      <c r="S90" s="164"/>
      <c r="T90" s="164"/>
      <c r="U90" s="164"/>
      <c r="V90" s="140">
        <f>F90*10%</f>
        <v>2557.2165000000005</v>
      </c>
      <c r="W90" s="140">
        <f>K90+L90+M90+N90+O90+U90+V90+P90+R90+T90</f>
        <v>2557.2165000000005</v>
      </c>
      <c r="X90" s="111">
        <f>J90+W90</f>
        <v>28129.381500000003</v>
      </c>
    </row>
    <row r="91" spans="1:25" x14ac:dyDescent="0.3">
      <c r="A91" s="137">
        <v>71</v>
      </c>
      <c r="B91" s="138" t="s">
        <v>191</v>
      </c>
      <c r="C91" s="138" t="s">
        <v>115</v>
      </c>
      <c r="D91" s="133" t="s">
        <v>118</v>
      </c>
      <c r="E91" s="133" t="s">
        <v>209</v>
      </c>
      <c r="F91" s="133">
        <f t="shared" si="30"/>
        <v>51144.33</v>
      </c>
      <c r="G91" s="133" t="s">
        <v>113</v>
      </c>
      <c r="H91" s="133">
        <v>0.5</v>
      </c>
      <c r="I91" s="133">
        <v>2.89</v>
      </c>
      <c r="J91" s="139">
        <f>F91/2</f>
        <v>25572.165000000001</v>
      </c>
      <c r="K91" s="164"/>
      <c r="L91" s="164">
        <v>2654</v>
      </c>
      <c r="M91" s="164"/>
      <c r="N91" s="164"/>
      <c r="O91" s="164"/>
      <c r="P91" s="164"/>
      <c r="Q91" s="164"/>
      <c r="R91" s="164"/>
      <c r="S91" s="164"/>
      <c r="T91" s="164"/>
      <c r="U91" s="164"/>
      <c r="V91" s="140">
        <f t="shared" si="25"/>
        <v>5114.4330000000009</v>
      </c>
      <c r="W91" s="140">
        <f t="shared" si="29"/>
        <v>7768.4330000000009</v>
      </c>
      <c r="X91" s="111">
        <f t="shared" si="28"/>
        <v>33340.597999999998</v>
      </c>
    </row>
    <row r="92" spans="1:25" x14ac:dyDescent="0.3">
      <c r="A92" s="137">
        <v>72</v>
      </c>
      <c r="B92" s="138" t="s">
        <v>191</v>
      </c>
      <c r="C92" s="138" t="s">
        <v>115</v>
      </c>
      <c r="D92" s="133" t="s">
        <v>89</v>
      </c>
      <c r="E92" s="133">
        <v>3</v>
      </c>
      <c r="F92" s="133">
        <f t="shared" si="30"/>
        <v>51144.33</v>
      </c>
      <c r="G92" s="133" t="s">
        <v>126</v>
      </c>
      <c r="H92" s="133">
        <v>0.5</v>
      </c>
      <c r="I92" s="133">
        <v>2.89</v>
      </c>
      <c r="J92" s="139">
        <f>F92/2</f>
        <v>25572.165000000001</v>
      </c>
      <c r="K92" s="133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40">
        <f t="shared" si="25"/>
        <v>5114.4330000000009</v>
      </c>
      <c r="W92" s="140">
        <f t="shared" si="29"/>
        <v>5114.4330000000009</v>
      </c>
      <c r="X92" s="111">
        <f t="shared" si="28"/>
        <v>30686.598000000002</v>
      </c>
    </row>
    <row r="93" spans="1:25" x14ac:dyDescent="0.3">
      <c r="A93" s="104"/>
      <c r="B93" s="105" t="s">
        <v>170</v>
      </c>
      <c r="C93" s="106"/>
      <c r="D93" s="107"/>
      <c r="E93" s="107"/>
      <c r="F93" s="108" t="s">
        <v>187</v>
      </c>
      <c r="G93" s="108"/>
      <c r="H93" s="109">
        <f t="shared" ref="H93:X93" si="32">SUM(H21:H92)</f>
        <v>71.75</v>
      </c>
      <c r="I93" s="166">
        <f t="shared" si="32"/>
        <v>255.96000000000006</v>
      </c>
      <c r="J93" s="166">
        <f t="shared" si="32"/>
        <v>4405977.8475000011</v>
      </c>
      <c r="K93" s="166">
        <f t="shared" si="32"/>
        <v>30969.4</v>
      </c>
      <c r="L93" s="166">
        <f t="shared" si="32"/>
        <v>87598.3</v>
      </c>
      <c r="M93" s="166">
        <f t="shared" si="32"/>
        <v>21237</v>
      </c>
      <c r="N93" s="166">
        <f t="shared" si="32"/>
        <v>0</v>
      </c>
      <c r="O93" s="166">
        <f t="shared" si="32"/>
        <v>315028.72125</v>
      </c>
      <c r="P93" s="166">
        <f t="shared" si="32"/>
        <v>30195.506250000002</v>
      </c>
      <c r="Q93" s="166">
        <f t="shared" si="32"/>
        <v>0</v>
      </c>
      <c r="R93" s="166">
        <f t="shared" si="32"/>
        <v>9273.228000000001</v>
      </c>
      <c r="S93" s="166">
        <f t="shared" si="32"/>
        <v>33509.269500000002</v>
      </c>
      <c r="T93" s="166">
        <f t="shared" si="32"/>
        <v>37092.912000000004</v>
      </c>
      <c r="U93" s="166">
        <f t="shared" si="32"/>
        <v>0</v>
      </c>
      <c r="V93" s="166">
        <f t="shared" si="32"/>
        <v>364480.80350000027</v>
      </c>
      <c r="W93" s="166">
        <f t="shared" si="32"/>
        <v>929385.14049999963</v>
      </c>
      <c r="X93" s="166">
        <f t="shared" si="32"/>
        <v>5335362.9879999999</v>
      </c>
      <c r="Y93" s="162"/>
    </row>
    <row r="94" spans="1:25" x14ac:dyDescent="0.3">
      <c r="A94" s="296"/>
      <c r="B94" s="117" t="s">
        <v>171</v>
      </c>
      <c r="C94" s="118"/>
      <c r="D94" s="118"/>
      <c r="E94" s="118"/>
      <c r="F94" s="118"/>
      <c r="G94" s="119"/>
      <c r="H94" s="120">
        <v>1</v>
      </c>
      <c r="I94" s="121"/>
      <c r="J94" s="122">
        <v>55284</v>
      </c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2">
        <f>J94*5</f>
        <v>276420</v>
      </c>
      <c r="Y94" s="167"/>
    </row>
    <row r="95" spans="1:25" x14ac:dyDescent="0.3">
      <c r="A95" s="297"/>
      <c r="B95" s="126" t="s">
        <v>172</v>
      </c>
      <c r="C95" s="127"/>
      <c r="D95" s="127"/>
      <c r="E95" s="127"/>
      <c r="F95" s="127"/>
      <c r="G95" s="128"/>
      <c r="H95" s="129">
        <v>4</v>
      </c>
      <c r="I95" s="130"/>
      <c r="J95" s="131">
        <v>215692</v>
      </c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2">
        <f>J95*5</f>
        <v>1078460</v>
      </c>
      <c r="Y95" s="167"/>
    </row>
    <row r="96" spans="1:25" x14ac:dyDescent="0.3">
      <c r="A96" s="298"/>
      <c r="B96" s="145"/>
      <c r="C96" s="134"/>
      <c r="D96" s="134"/>
      <c r="E96" s="134"/>
      <c r="F96" s="134"/>
      <c r="G96" s="146"/>
      <c r="H96" s="147"/>
      <c r="I96" s="148"/>
      <c r="J96" s="149"/>
      <c r="K96" s="146"/>
      <c r="L96" s="150"/>
      <c r="M96" s="146"/>
      <c r="N96" s="128"/>
      <c r="O96" s="146"/>
      <c r="P96" s="146"/>
      <c r="Q96" s="146"/>
      <c r="R96" s="146"/>
      <c r="S96" s="146"/>
      <c r="T96" s="146"/>
      <c r="U96" s="146"/>
      <c r="V96" s="146"/>
      <c r="W96" s="146"/>
      <c r="X96" s="163"/>
    </row>
    <row r="97" spans="1:25" x14ac:dyDescent="0.3">
      <c r="A97" s="125"/>
      <c r="B97" s="135"/>
      <c r="C97" s="135"/>
      <c r="D97" s="135"/>
      <c r="E97" s="135"/>
      <c r="F97" s="135"/>
      <c r="G97" s="135"/>
      <c r="H97" s="152"/>
      <c r="I97" s="153"/>
      <c r="J97" s="135"/>
      <c r="K97" s="135"/>
      <c r="L97" s="154"/>
      <c r="P97" s="135"/>
      <c r="Q97" s="135"/>
      <c r="R97" s="135"/>
      <c r="S97" s="135"/>
      <c r="T97" s="135"/>
      <c r="U97" s="135"/>
      <c r="V97" s="135"/>
      <c r="W97" s="135"/>
      <c r="X97" s="154"/>
      <c r="Y97" s="102"/>
    </row>
    <row r="98" spans="1:25" x14ac:dyDescent="0.3">
      <c r="A98" s="125"/>
      <c r="B98" s="125"/>
      <c r="C98" s="125"/>
      <c r="E98" s="125"/>
      <c r="F98" s="125"/>
      <c r="G98" s="125"/>
      <c r="H98" s="155"/>
      <c r="I98" s="156"/>
      <c r="J98" s="125"/>
      <c r="K98" s="125"/>
      <c r="L98" s="125"/>
      <c r="P98" s="125"/>
      <c r="Q98" s="125"/>
      <c r="R98" s="125"/>
      <c r="S98" s="125"/>
      <c r="T98" s="125"/>
      <c r="U98" s="125"/>
      <c r="V98" s="125"/>
      <c r="W98" s="125"/>
      <c r="X98" s="162"/>
    </row>
    <row r="99" spans="1:25" x14ac:dyDescent="0.3">
      <c r="A99" s="125"/>
      <c r="B99" s="125"/>
      <c r="C99" s="136" t="s">
        <v>173</v>
      </c>
      <c r="D99" s="136"/>
      <c r="E99" s="136"/>
      <c r="F99" s="136"/>
      <c r="G99" s="136"/>
      <c r="H99" s="136"/>
      <c r="I99" s="136"/>
      <c r="J99" s="136"/>
      <c r="K99" s="157" t="s">
        <v>27</v>
      </c>
      <c r="L99" s="136"/>
      <c r="P99" s="125"/>
      <c r="Q99" s="125"/>
      <c r="R99" s="125"/>
      <c r="S99" s="125"/>
      <c r="T99" s="125"/>
      <c r="U99" s="125"/>
      <c r="V99" s="125"/>
      <c r="W99" s="125"/>
      <c r="X99" s="116"/>
    </row>
    <row r="100" spans="1:25" x14ac:dyDescent="0.3">
      <c r="A100" s="125"/>
      <c r="B100" s="125"/>
      <c r="C100" s="136"/>
      <c r="D100" s="136"/>
      <c r="E100" s="136"/>
      <c r="F100" s="136"/>
      <c r="G100" s="136"/>
      <c r="H100" s="136"/>
      <c r="I100" s="136"/>
      <c r="J100" s="136"/>
      <c r="K100" s="157"/>
      <c r="L100" s="136"/>
      <c r="P100" s="125"/>
      <c r="Q100" s="125"/>
      <c r="R100" s="125"/>
      <c r="S100" s="125"/>
      <c r="T100" s="125"/>
      <c r="U100" s="125"/>
      <c r="V100" s="125"/>
      <c r="W100" s="125"/>
      <c r="X100" s="116"/>
    </row>
    <row r="101" spans="1:25" x14ac:dyDescent="0.3">
      <c r="A101" s="125"/>
      <c r="B101" s="125"/>
      <c r="C101" s="136" t="s">
        <v>174</v>
      </c>
      <c r="D101" s="136"/>
      <c r="E101" s="136"/>
      <c r="F101" s="136"/>
      <c r="G101" s="136"/>
      <c r="H101" s="136"/>
      <c r="I101" s="136"/>
      <c r="J101" s="136"/>
      <c r="K101" s="157" t="s">
        <v>175</v>
      </c>
      <c r="L101" s="136"/>
      <c r="P101" s="125"/>
      <c r="Q101" s="125"/>
      <c r="R101" s="125"/>
      <c r="S101" s="125"/>
      <c r="T101" s="125"/>
      <c r="U101" s="125"/>
      <c r="V101" s="125"/>
      <c r="W101" s="125"/>
      <c r="X101" s="162"/>
    </row>
    <row r="102" spans="1:25" x14ac:dyDescent="0.3">
      <c r="A102" s="125"/>
      <c r="B102" s="125"/>
      <c r="C102" s="136"/>
      <c r="D102" s="136"/>
      <c r="E102" s="136"/>
      <c r="F102" s="136"/>
      <c r="G102" s="136"/>
      <c r="H102" s="136"/>
      <c r="I102" s="136"/>
      <c r="J102" s="136"/>
      <c r="K102" s="157"/>
      <c r="L102" s="136"/>
      <c r="M102" s="136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16"/>
    </row>
    <row r="105" spans="1:25" x14ac:dyDescent="0.3">
      <c r="M105" s="135" t="s">
        <v>210</v>
      </c>
      <c r="N105" s="135"/>
      <c r="O105" s="171">
        <f>J93+K93+L93+N93+V93</f>
        <v>4889026.3510000017</v>
      </c>
    </row>
    <row r="106" spans="1:25" x14ac:dyDescent="0.3">
      <c r="M106" s="135" t="s">
        <v>211</v>
      </c>
      <c r="N106" s="135"/>
      <c r="O106" s="169">
        <f>R93+S93+T93</f>
        <v>79875.409500000009</v>
      </c>
    </row>
    <row r="107" spans="1:25" x14ac:dyDescent="0.3">
      <c r="M107" s="172" t="s">
        <v>212</v>
      </c>
      <c r="N107" s="135"/>
      <c r="O107" s="135">
        <f>O93+P93+Q93</f>
        <v>345224.22749999998</v>
      </c>
    </row>
    <row r="108" spans="1:25" x14ac:dyDescent="0.3">
      <c r="M108" s="172" t="s">
        <v>213</v>
      </c>
      <c r="N108" s="135"/>
      <c r="O108" s="135">
        <f>M93</f>
        <v>21237</v>
      </c>
    </row>
    <row r="109" spans="1:25" x14ac:dyDescent="0.3">
      <c r="M109" s="172"/>
      <c r="N109" s="135"/>
      <c r="O109" s="170">
        <f>SUM(O105:O108)</f>
        <v>5335362.9880000018</v>
      </c>
    </row>
  </sheetData>
  <mergeCells count="28">
    <mergeCell ref="A94:A96"/>
    <mergeCell ref="V18:V20"/>
    <mergeCell ref="W18:W20"/>
    <mergeCell ref="X18:X20"/>
    <mergeCell ref="K19:K20"/>
    <mergeCell ref="L19:L20"/>
    <mergeCell ref="M19:M20"/>
    <mergeCell ref="N19:N20"/>
    <mergeCell ref="O19:O20"/>
    <mergeCell ref="P19:P20"/>
    <mergeCell ref="Q19:Q20"/>
    <mergeCell ref="F18:F20"/>
    <mergeCell ref="G18:G20"/>
    <mergeCell ref="H18:H20"/>
    <mergeCell ref="I18:I20"/>
    <mergeCell ref="J18:J20"/>
    <mergeCell ref="L8:Y8"/>
    <mergeCell ref="A15:Y15"/>
    <mergeCell ref="A18:A20"/>
    <mergeCell ref="B18:B20"/>
    <mergeCell ref="C18:C20"/>
    <mergeCell ref="D18:D20"/>
    <mergeCell ref="E18:E20"/>
    <mergeCell ref="K18:U18"/>
    <mergeCell ref="R19:R20"/>
    <mergeCell ref="S19:S20"/>
    <mergeCell ref="T19:T20"/>
    <mergeCell ref="U19:U20"/>
  </mergeCells>
  <pageMargins left="0.15748031496062992" right="0.15748031496062992" top="0.74803149606299213" bottom="0.15748031496062992" header="0.31496062992125984" footer="0.15748031496062992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Лист1</vt:lpstr>
      <vt:lpstr>штатка на 01.02.2020</vt:lpstr>
      <vt:lpstr>штатка </vt:lpstr>
      <vt:lpstr>Лист2</vt:lpstr>
      <vt:lpstr>2024</vt:lpstr>
      <vt:lpstr>Штатное1</vt:lpstr>
      <vt:lpstr>'2024'!Заголовки_для_печати</vt:lpstr>
      <vt:lpstr>'штатка '!Заголовки_для_печати</vt:lpstr>
      <vt:lpstr>'2024'!Область_печати</vt:lpstr>
      <vt:lpstr>'штатка '!Область_печати</vt:lpstr>
      <vt:lpstr>Штатное1!Область_печати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2023-10-03T10:13:00Z</dcterms:modified>
</cp:coreProperties>
</file>